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Planning\Planning\Erosion and Sedimentation Control\Website\"/>
    </mc:Choice>
  </mc:AlternateContent>
  <bookViews>
    <workbookView xWindow="0" yWindow="0" windowWidth="19200" windowHeight="7050"/>
  </bookViews>
  <sheets>
    <sheet name="Tractive Force-Riprap Mild Grad" sheetId="13" r:id="rId1"/>
    <sheet name="Figure 8.05b" sheetId="8" r:id="rId2"/>
    <sheet name="Figure 8.05d" sheetId="14" r:id="rId3"/>
    <sheet name="Table 8.05f" sheetId="3" r:id="rId4"/>
    <sheet name="Table 8.05g" sheetId="11" r:id="rId5"/>
    <sheet name="Manning's and Continuity" sheetId="10" r:id="rId6"/>
    <sheet name="Figure 8.05g" sheetId="15" r:id="rId7"/>
    <sheet name="Figure 8.05h" sheetId="16" r:id="rId8"/>
    <sheet name="Figure 8.05i" sheetId="17" r:id="rId9"/>
  </sheets>
  <definedNames>
    <definedName name="solver_adj" localSheetId="0" hidden="1">'Tractive Force-Riprap Mild Grad'!#REF!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'Tractive Force-Riprap Mild Grad'!#REF!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'Tractive Force-Riprap Mild Grad'!#REF!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</definedNames>
  <calcPr calcId="162913"/>
</workbook>
</file>

<file path=xl/calcChain.xml><?xml version="1.0" encoding="utf-8"?>
<calcChain xmlns="http://schemas.openxmlformats.org/spreadsheetml/2006/main">
  <c r="Q55" i="13" l="1"/>
  <c r="R55" i="13"/>
  <c r="C66" i="13"/>
  <c r="C65" i="13"/>
  <c r="C64" i="13"/>
  <c r="C63" i="13"/>
  <c r="C58" i="13"/>
  <c r="C57" i="13"/>
  <c r="C56" i="13"/>
  <c r="C55" i="13"/>
  <c r="N74" i="13"/>
  <c r="O74" i="13"/>
  <c r="N73" i="13"/>
  <c r="O73" i="13" s="1"/>
  <c r="N72" i="13"/>
  <c r="O72" i="13"/>
  <c r="N71" i="13"/>
  <c r="O71" i="13"/>
  <c r="F74" i="13"/>
  <c r="J74" i="13"/>
  <c r="K74" i="13" s="1"/>
  <c r="D74" i="13"/>
  <c r="F73" i="13"/>
  <c r="J73" i="13" s="1"/>
  <c r="D73" i="13"/>
  <c r="F72" i="13"/>
  <c r="J72" i="13" s="1"/>
  <c r="D72" i="13"/>
  <c r="F71" i="13"/>
  <c r="J71" i="13" s="1"/>
  <c r="D71" i="13"/>
  <c r="P66" i="13"/>
  <c r="Q66" i="13"/>
  <c r="P65" i="13"/>
  <c r="Q65" i="13" s="1"/>
  <c r="P64" i="13"/>
  <c r="Q64" i="13"/>
  <c r="H66" i="13"/>
  <c r="L66" i="13"/>
  <c r="F66" i="13"/>
  <c r="N66" i="13"/>
  <c r="O66" i="13" s="1"/>
  <c r="H65" i="13"/>
  <c r="L65" i="13"/>
  <c r="N65" i="13" s="1"/>
  <c r="O65" i="13" s="1"/>
  <c r="F65" i="13"/>
  <c r="H64" i="13"/>
  <c r="L64" i="13"/>
  <c r="M64" i="13" s="1"/>
  <c r="F64" i="13"/>
  <c r="M66" i="13"/>
  <c r="H63" i="13"/>
  <c r="L63" i="13"/>
  <c r="M63" i="13" s="1"/>
  <c r="F63" i="13"/>
  <c r="P63" i="13"/>
  <c r="Q63" i="13"/>
  <c r="Q58" i="13"/>
  <c r="R58" i="13"/>
  <c r="Q57" i="13"/>
  <c r="R57" i="13" s="1"/>
  <c r="Q56" i="13"/>
  <c r="R56" i="13"/>
  <c r="I58" i="13"/>
  <c r="M58" i="13"/>
  <c r="N58" i="13" s="1"/>
  <c r="G58" i="13"/>
  <c r="O58" i="13"/>
  <c r="P58" i="13" s="1"/>
  <c r="I57" i="13"/>
  <c r="M57" i="13"/>
  <c r="O57" i="13" s="1"/>
  <c r="P57" i="13" s="1"/>
  <c r="G57" i="13"/>
  <c r="I56" i="13"/>
  <c r="M56" i="13"/>
  <c r="N56" i="13" s="1"/>
  <c r="G56" i="13"/>
  <c r="I55" i="13"/>
  <c r="M55" i="13"/>
  <c r="N55" i="13" s="1"/>
  <c r="G55" i="13"/>
  <c r="B105" i="13"/>
  <c r="F55" i="13"/>
  <c r="H55" i="13"/>
  <c r="F56" i="13"/>
  <c r="H56" i="13"/>
  <c r="F57" i="13"/>
  <c r="H57" i="13"/>
  <c r="F58" i="13"/>
  <c r="H58" i="13"/>
  <c r="E63" i="13"/>
  <c r="G63" i="13"/>
  <c r="E64" i="13"/>
  <c r="G64" i="13"/>
  <c r="E65" i="13"/>
  <c r="G65" i="13"/>
  <c r="E66" i="13"/>
  <c r="G66" i="13"/>
  <c r="E71" i="13"/>
  <c r="E72" i="13"/>
  <c r="E73" i="13"/>
  <c r="E74" i="13"/>
  <c r="K72" i="13" l="1"/>
  <c r="L72" i="13"/>
  <c r="M72" i="13" s="1"/>
  <c r="L73" i="13"/>
  <c r="M73" i="13" s="1"/>
  <c r="K73" i="13"/>
  <c r="K71" i="13"/>
  <c r="L71" i="13"/>
  <c r="M71" i="13" s="1"/>
  <c r="N63" i="13"/>
  <c r="O63" i="13" s="1"/>
  <c r="O56" i="13"/>
  <c r="P56" i="13" s="1"/>
  <c r="N64" i="13"/>
  <c r="O64" i="13" s="1"/>
  <c r="L74" i="13"/>
  <c r="M74" i="13" s="1"/>
  <c r="O55" i="13"/>
  <c r="P55" i="13" s="1"/>
  <c r="N57" i="13"/>
  <c r="M65" i="13"/>
</calcChain>
</file>

<file path=xl/sharedStrings.xml><?xml version="1.0" encoding="utf-8"?>
<sst xmlns="http://schemas.openxmlformats.org/spreadsheetml/2006/main" count="172" uniqueCount="77">
  <si>
    <t>Parabolic</t>
  </si>
  <si>
    <t>Trapezoidal</t>
  </si>
  <si>
    <t>(ft)</t>
  </si>
  <si>
    <t>Cross-sectional area, A</t>
  </si>
  <si>
    <t>Figure 8.05b: Channel Geometries for V-Shaped, Parabolic, and Trapezoidal Channels.</t>
  </si>
  <si>
    <t>Sideslope, Z</t>
  </si>
  <si>
    <t>Bottom Width, b</t>
  </si>
  <si>
    <t>Max. Depth, d</t>
  </si>
  <si>
    <t>Wetted Perimeter, P</t>
  </si>
  <si>
    <t>Hydraulic Radius, R</t>
  </si>
  <si>
    <t>Manning's Coefficient, n</t>
  </si>
  <si>
    <t>Velocity, V</t>
  </si>
  <si>
    <t>(ft/s)</t>
  </si>
  <si>
    <t>Channel Capacity, Q</t>
  </si>
  <si>
    <t>(cfs)</t>
  </si>
  <si>
    <t>Velocity Check</t>
  </si>
  <si>
    <t>Capacity Check</t>
  </si>
  <si>
    <t>Top Width, T</t>
  </si>
  <si>
    <t>Figure 8.05b</t>
  </si>
  <si>
    <t>Fig. 8.05b</t>
  </si>
  <si>
    <t>Manning's Equation and Continuity Equation</t>
  </si>
  <si>
    <t>V-Shaped</t>
  </si>
  <si>
    <t>User Input Data</t>
  </si>
  <si>
    <t>Calculated Value</t>
  </si>
  <si>
    <t>Reference Data</t>
  </si>
  <si>
    <t>Designed By:</t>
  </si>
  <si>
    <t>Date:</t>
  </si>
  <si>
    <t>Checked By:</t>
  </si>
  <si>
    <t>Company:</t>
  </si>
  <si>
    <t>Project Name:</t>
  </si>
  <si>
    <t>Project No.:</t>
  </si>
  <si>
    <t>Site Location (City/Town)</t>
  </si>
  <si>
    <t>Raleigh</t>
  </si>
  <si>
    <t>Channel/Waterway Id.</t>
  </si>
  <si>
    <t>Design storm</t>
  </si>
  <si>
    <t>Required Flow, Q (cfs)</t>
  </si>
  <si>
    <t xml:space="preserve">  Recommended for design of temporary synthethic liners or riprap liners</t>
  </si>
  <si>
    <t>Table 8.05f: Manning's Roughness Coefficients.</t>
  </si>
  <si>
    <t>Table 8.05f</t>
  </si>
  <si>
    <r>
      <t>Unit weigt of water, y (lb/ft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</si>
  <si>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Channel slope, s (ft/ft)</t>
  </si>
  <si>
    <t>Table 8.05g: Permissible Shear Stresses for Riprap and Temporary Liners.</t>
  </si>
  <si>
    <t>Table 8.05g</t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</si>
  <si>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</si>
  <si>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Manning's Eqn.</t>
  </si>
  <si>
    <t>Continuity Eqn.</t>
  </si>
  <si>
    <r>
      <t>(lb/ft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</si>
  <si>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Shear Stress, Tau</t>
  </si>
  <si>
    <t>Shear Stress Check</t>
  </si>
  <si>
    <r>
      <t xml:space="preserve">  Tractive Force Procedure--</t>
    </r>
    <r>
      <rPr>
        <b/>
        <sz val="16"/>
        <color indexed="43"/>
        <rFont val="Arial"/>
        <family val="2"/>
      </rPr>
      <t>Riprap-Mild Gradient (&lt;10%)</t>
    </r>
    <r>
      <rPr>
        <b/>
        <sz val="16"/>
        <color indexed="9"/>
        <rFont val="Arial"/>
        <family val="2"/>
      </rPr>
      <t>:</t>
    </r>
  </si>
  <si>
    <r>
      <t>Permissible shear stress, Tau</t>
    </r>
    <r>
      <rPr>
        <vertAlign val="subscript"/>
        <sz val="12"/>
        <rFont val="Arial"/>
        <family val="2"/>
      </rPr>
      <t>p</t>
    </r>
    <r>
      <rPr>
        <sz val="12"/>
        <rFont val="Arial"/>
      </rPr>
      <t xml:space="preserve"> (lb/ft</t>
    </r>
    <r>
      <rPr>
        <vertAlign val="superscript"/>
        <sz val="12"/>
        <rFont val="Arial"/>
        <family val="2"/>
      </rPr>
      <t>2</t>
    </r>
    <r>
      <rPr>
        <sz val="12"/>
        <rFont val="Arial"/>
      </rPr>
      <t>)</t>
    </r>
  </si>
  <si>
    <r>
      <t>Vary riprap size and depth until Required Q is met and Tau&lt;Tau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or use Figure 8.05d</t>
    </r>
  </si>
  <si>
    <t>Figure 8.05d</t>
  </si>
  <si>
    <t>Figure 8.05d: Solution of Manning's equation for trapezoidal channels of various side slopes.</t>
  </si>
  <si>
    <r>
      <t>Vary riprap size and depth until Required Q is met and Tau&lt;Tau</t>
    </r>
    <r>
      <rPr>
        <vertAlign val="subscript"/>
        <sz val="10"/>
        <rFont val="Arial"/>
        <family val="2"/>
      </rPr>
      <t>p.</t>
    </r>
  </si>
  <si>
    <r>
      <t>Permissible Shear Stress, Tau</t>
    </r>
    <r>
      <rPr>
        <vertAlign val="subscript"/>
        <sz val="10"/>
        <rFont val="Arial"/>
        <family val="2"/>
      </rPr>
      <t>d</t>
    </r>
    <r>
      <rPr>
        <sz val="10"/>
        <rFont val="Arial"/>
      </rPr>
      <t/>
    </r>
  </si>
  <si>
    <r>
      <t>Riprap Size, d</t>
    </r>
    <r>
      <rPr>
        <vertAlign val="subscript"/>
        <sz val="10"/>
        <rFont val="Arial"/>
        <family val="2"/>
      </rPr>
      <t>50</t>
    </r>
  </si>
  <si>
    <r>
      <t>Permissible Shear Stress, Tau</t>
    </r>
    <r>
      <rPr>
        <vertAlign val="subscript"/>
        <sz val="10"/>
        <rFont val="Arial"/>
        <family val="2"/>
      </rPr>
      <t>d</t>
    </r>
  </si>
  <si>
    <t>Sideslope Check</t>
  </si>
  <si>
    <t>Angle of repose</t>
  </si>
  <si>
    <t>Figure 8.05g</t>
  </si>
  <si>
    <t>Figure 8.05g: Angle of Repose for Different Rock Shapes and Sizes.</t>
  </si>
  <si>
    <r>
      <t>Figure 8.05h: Ratio of Side Shear Stress to Bottom Shear Stress, K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.</t>
    </r>
  </si>
  <si>
    <t>Figure 8.05h</t>
  </si>
  <si>
    <t>Figure 8.05i</t>
  </si>
  <si>
    <r>
      <t>Figure 8.05i: Tractive force ratio, 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.</t>
    </r>
  </si>
  <si>
    <t>From Tables above</t>
  </si>
  <si>
    <r>
      <t>Tractive force ratio, K</t>
    </r>
    <r>
      <rPr>
        <vertAlign val="subscript"/>
        <sz val="12"/>
        <rFont val="Arial"/>
      </rPr>
      <t>2</t>
    </r>
  </si>
  <si>
    <r>
      <t>d</t>
    </r>
    <r>
      <rPr>
        <vertAlign val="subscript"/>
        <sz val="12"/>
        <rFont val="Arial"/>
      </rPr>
      <t>50</t>
    </r>
    <r>
      <rPr>
        <sz val="12"/>
        <rFont val="Arial"/>
      </rPr>
      <t xml:space="preserve"> bottom</t>
    </r>
  </si>
  <si>
    <r>
      <t>d</t>
    </r>
    <r>
      <rPr>
        <vertAlign val="subscript"/>
        <sz val="12"/>
        <rFont val="Arial"/>
      </rPr>
      <t>50</t>
    </r>
    <r>
      <rPr>
        <sz val="12"/>
        <rFont val="Arial"/>
      </rPr>
      <t xml:space="preserve"> sides</t>
    </r>
  </si>
  <si>
    <t>Return to Main Worksheet</t>
  </si>
  <si>
    <t>2-yr</t>
  </si>
  <si>
    <r>
      <t>Ratio of max side shear to max bottom shear, K</t>
    </r>
    <r>
      <rPr>
        <vertAlign val="subscript"/>
        <sz val="12"/>
        <rFont val="Arial"/>
      </rPr>
      <t>1</t>
    </r>
  </si>
  <si>
    <t>Guide to Color Key:</t>
  </si>
  <si>
    <t>Return to Main Worksheet-Trapezoidal</t>
  </si>
  <si>
    <t>Return to Main Worksheet-V-shaped</t>
  </si>
  <si>
    <t>Return to Main Worksheet-Parabolic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</si>
</sst>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8"/>
      <name val="Arial"/>
    </font>
    <font>
      <sz val="12"/>
      <name val="Arial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vertAlign val="subscript"/>
      <sz val="12"/>
      <name val="Arial"/>
      <family val="2"/>
    </font>
    <font>
      <b/>
      <sz val="16"/>
      <color indexed="43"/>
      <name val="Arial"/>
      <family val="2"/>
    </font>
    <font>
      <sz val="10"/>
      <name val="Arial"/>
      <family val="2"/>
    </font>
    <font>
      <b/>
      <vertAlign val="subscript"/>
      <sz val="14"/>
      <name val="Arial"/>
      <family val="2"/>
    </font>
    <font>
      <vertAlign val="subscript"/>
      <sz val="12"/>
      <name val="Arial"/>
    </font>
    <font>
      <b/>
      <sz val="16"/>
      <color indexed="10"/>
      <name val="Arial"/>
      <family val="2"/>
    </font>
    <font>
      <sz val="10"/>
      <color indexed="10"/>
      <name val="Arial"/>
    </font>
    <font>
      <sz val="8"/>
      <color indexed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ill="1"/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0" borderId="2" xfId="0" applyBorder="1"/>
    <xf numFmtId="2" fontId="1" fillId="3" borderId="3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70" fontId="1" fillId="3" borderId="3" xfId="0" applyNumberFormat="1" applyFon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3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0" fillId="0" borderId="3" xfId="0" applyBorder="1"/>
    <xf numFmtId="0" fontId="4" fillId="0" borderId="4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5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6" xfId="0" applyFont="1" applyFill="1" applyBorder="1"/>
    <xf numFmtId="0" fontId="4" fillId="0" borderId="0" xfId="0" applyFont="1" applyFill="1" applyBorder="1" applyAlignment="1">
      <alignment horizontal="left"/>
    </xf>
    <xf numFmtId="0" fontId="11" fillId="5" borderId="0" xfId="0" applyFont="1" applyFill="1"/>
    <xf numFmtId="0" fontId="12" fillId="5" borderId="0" xfId="0" applyFont="1" applyFill="1"/>
    <xf numFmtId="0" fontId="1" fillId="4" borderId="0" xfId="0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70" fontId="1" fillId="4" borderId="3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1" applyFill="1" applyAlignment="1" applyProtection="1"/>
    <xf numFmtId="0" fontId="0" fillId="0" borderId="0" xfId="0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18" fillId="0" borderId="0" xfId="0" applyFont="1"/>
    <xf numFmtId="0" fontId="7" fillId="0" borderId="0" xfId="0" applyFont="1" applyAlignment="1">
      <alignment wrapText="1"/>
    </xf>
    <xf numFmtId="0" fontId="7" fillId="4" borderId="0" xfId="0" applyFont="1" applyFill="1" applyBorder="1" applyAlignment="1"/>
    <xf numFmtId="0" fontId="2" fillId="0" borderId="7" xfId="0" applyFont="1" applyFill="1" applyBorder="1" applyAlignment="1"/>
    <xf numFmtId="0" fontId="0" fillId="0" borderId="8" xfId="0" applyBorder="1" applyAlignment="1">
      <alignment horizontal="center" textRotation="90" wrapText="1"/>
    </xf>
    <xf numFmtId="0" fontId="0" fillId="0" borderId="8" xfId="0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3" fillId="2" borderId="0" xfId="1" applyFill="1" applyBorder="1" applyAlignment="1" applyProtection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3" fillId="2" borderId="0" xfId="1" applyFill="1" applyBorder="1" applyAlignment="1" applyProtection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3" fillId="2" borderId="0" xfId="1" applyFont="1" applyFill="1" applyBorder="1" applyAlignment="1" applyProtection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17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 vertical="top" wrapText="1"/>
    </xf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0" fillId="5" borderId="0" xfId="0" applyFill="1"/>
    <xf numFmtId="0" fontId="19" fillId="3" borderId="0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5" xfId="0" applyFont="1" applyFill="1" applyBorder="1" applyAlignment="1">
      <alignment horizontal="center" vertical="center" textRotation="90" wrapText="1"/>
    </xf>
    <xf numFmtId="0" fontId="19" fillId="3" borderId="12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/>
    <xf numFmtId="0" fontId="20" fillId="3" borderId="0" xfId="0" applyFont="1" applyFill="1" applyBorder="1" applyAlignment="1">
      <alignment horizontal="center" vertical="center" textRotation="90" wrapText="1"/>
    </xf>
    <xf numFmtId="0" fontId="20" fillId="3" borderId="3" xfId="0" applyFont="1" applyFill="1" applyBorder="1" applyAlignment="1">
      <alignment horizontal="center" vertical="center" textRotation="90" wrapText="1"/>
    </xf>
    <xf numFmtId="0" fontId="19" fillId="0" borderId="0" xfId="0" applyFont="1"/>
    <xf numFmtId="0" fontId="7" fillId="4" borderId="13" xfId="0" applyFont="1" applyFill="1" applyBorder="1" applyAlignment="1"/>
    <xf numFmtId="0" fontId="2" fillId="0" borderId="13" xfId="0" applyFont="1" applyFill="1" applyBorder="1"/>
    <xf numFmtId="0" fontId="7" fillId="4" borderId="14" xfId="0" applyFont="1" applyFill="1" applyBorder="1" applyAlignment="1"/>
    <xf numFmtId="0" fontId="2" fillId="0" borderId="15" xfId="0" applyFont="1" applyFill="1" applyBorder="1" applyAlignment="1"/>
    <xf numFmtId="0" fontId="2" fillId="0" borderId="0" xfId="0" applyFont="1" applyFill="1" applyBorder="1"/>
    <xf numFmtId="0" fontId="7" fillId="4" borderId="10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7" fillId="0" borderId="6" xfId="0" applyFont="1" applyBorder="1" applyAlignment="1"/>
    <xf numFmtId="0" fontId="6" fillId="4" borderId="0" xfId="0" applyFont="1" applyFill="1" applyAlignment="1"/>
    <xf numFmtId="0" fontId="0" fillId="0" borderId="0" xfId="0" applyAlignment="1"/>
    <xf numFmtId="0" fontId="6" fillId="3" borderId="0" xfId="0" applyFont="1" applyFill="1" applyAlignment="1"/>
    <xf numFmtId="0" fontId="4" fillId="0" borderId="21" xfId="0" applyFont="1" applyBorder="1" applyAlignment="1"/>
    <xf numFmtId="0" fontId="0" fillId="0" borderId="18" xfId="0" applyBorder="1" applyAlignment="1"/>
    <xf numFmtId="0" fontId="4" fillId="4" borderId="17" xfId="0" applyFont="1" applyFill="1" applyBorder="1" applyAlignment="1"/>
    <xf numFmtId="0" fontId="0" fillId="0" borderId="19" xfId="0" applyBorder="1" applyAlignment="1"/>
    <xf numFmtId="0" fontId="6" fillId="0" borderId="0" xfId="0" applyFont="1" applyAlignment="1"/>
    <xf numFmtId="0" fontId="6" fillId="4" borderId="0" xfId="0" applyFont="1" applyFill="1" applyAlignment="1">
      <alignment horizontal="center"/>
    </xf>
    <xf numFmtId="0" fontId="2" fillId="0" borderId="7" xfId="0" applyFont="1" applyFill="1" applyBorder="1" applyAlignment="1"/>
    <xf numFmtId="0" fontId="0" fillId="0" borderId="13" xfId="0" applyBorder="1" applyAlignment="1"/>
    <xf numFmtId="0" fontId="2" fillId="0" borderId="16" xfId="0" applyFont="1" applyFill="1" applyBorder="1" applyAlignment="1"/>
    <xf numFmtId="0" fontId="0" fillId="0" borderId="6" xfId="0" applyBorder="1" applyAlignment="1"/>
    <xf numFmtId="0" fontId="4" fillId="2" borderId="17" xfId="0" applyFont="1" applyFill="1" applyBorder="1" applyAlignment="1"/>
    <xf numFmtId="0" fontId="0" fillId="0" borderId="20" xfId="0" applyBorder="1" applyAlignment="1"/>
    <xf numFmtId="0" fontId="3" fillId="2" borderId="0" xfId="1" applyFill="1" applyAlignment="1" applyProtection="1">
      <alignment horizontal="center"/>
    </xf>
    <xf numFmtId="0" fontId="7" fillId="4" borderId="0" xfId="0" applyFont="1" applyFill="1" applyBorder="1" applyAlignment="1"/>
    <xf numFmtId="0" fontId="7" fillId="0" borderId="0" xfId="0" applyFont="1" applyBorder="1" applyAlignment="1"/>
    <xf numFmtId="0" fontId="7" fillId="4" borderId="6" xfId="0" applyFont="1" applyFill="1" applyBorder="1" applyAlignment="1"/>
    <xf numFmtId="0" fontId="7" fillId="0" borderId="6" xfId="0" applyFont="1" applyBorder="1" applyAlignment="1"/>
    <xf numFmtId="0" fontId="6" fillId="3" borderId="0" xfId="0" applyFont="1" applyFill="1" applyAlignment="1">
      <alignment horizontal="center"/>
    </xf>
    <xf numFmtId="0" fontId="11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0" fontId="6" fillId="4" borderId="0" xfId="0" applyNumberFormat="1" applyFont="1" applyFill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/>
    <xf numFmtId="0" fontId="7" fillId="4" borderId="6" xfId="0" applyFont="1" applyFill="1" applyBorder="1" applyAlignment="1">
      <alignment horizontal="center"/>
    </xf>
    <xf numFmtId="0" fontId="0" fillId="0" borderId="11" xfId="0" applyBorder="1" applyAlignment="1"/>
    <xf numFmtId="0" fontId="7" fillId="4" borderId="13" xfId="0" applyFont="1" applyFill="1" applyBorder="1" applyAlignment="1"/>
    <xf numFmtId="0" fontId="7" fillId="0" borderId="13" xfId="0" applyFont="1" applyBorder="1" applyAlignment="1"/>
    <xf numFmtId="0" fontId="4" fillId="3" borderId="17" xfId="0" applyFont="1" applyFill="1" applyBorder="1" applyAlignment="1"/>
    <xf numFmtId="0" fontId="4" fillId="0" borderId="0" xfId="0" applyFont="1" applyFill="1" applyAlignment="1">
      <alignment wrapText="1"/>
    </xf>
    <xf numFmtId="0" fontId="3" fillId="6" borderId="21" xfId="1" applyFill="1" applyBorder="1" applyAlignment="1" applyProtection="1"/>
    <xf numFmtId="0" fontId="3" fillId="0" borderId="18" xfId="1" applyBorder="1" applyAlignment="1" applyProtection="1"/>
    <xf numFmtId="0" fontId="3" fillId="0" borderId="20" xfId="1" applyBorder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330200</xdr:colOff>
      <xdr:row>3</xdr:row>
      <xdr:rowOff>101600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54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7</xdr:row>
      <xdr:rowOff>38100</xdr:rowOff>
    </xdr:from>
    <xdr:to>
      <xdr:col>7</xdr:col>
      <xdr:colOff>146050</xdr:colOff>
      <xdr:row>15</xdr:row>
      <xdr:rowOff>19050</xdr:rowOff>
    </xdr:to>
    <xdr:pic>
      <xdr:nvPicPr>
        <xdr:cNvPr id="122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00200"/>
          <a:ext cx="4184650" cy="134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7</xdr:col>
      <xdr:colOff>57150</xdr:colOff>
      <xdr:row>35</xdr:row>
      <xdr:rowOff>44450</xdr:rowOff>
    </xdr:to>
    <xdr:pic>
      <xdr:nvPicPr>
        <xdr:cNvPr id="122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2900"/>
          <a:ext cx="4146550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35</xdr:row>
      <xdr:rowOff>82550</xdr:rowOff>
    </xdr:from>
    <xdr:to>
      <xdr:col>7</xdr:col>
      <xdr:colOff>196850</xdr:colOff>
      <xdr:row>43</xdr:row>
      <xdr:rowOff>133350</xdr:rowOff>
    </xdr:to>
    <xdr:pic>
      <xdr:nvPicPr>
        <xdr:cNvPr id="12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16700"/>
          <a:ext cx="4267200" cy="132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75</xdr:row>
      <xdr:rowOff>0</xdr:rowOff>
    </xdr:from>
    <xdr:to>
      <xdr:col>7</xdr:col>
      <xdr:colOff>355600</xdr:colOff>
      <xdr:row>80</xdr:row>
      <xdr:rowOff>139700</xdr:rowOff>
    </xdr:to>
    <xdr:pic>
      <xdr:nvPicPr>
        <xdr:cNvPr id="12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107650"/>
          <a:ext cx="43878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184150</xdr:rowOff>
    </xdr:from>
    <xdr:to>
      <xdr:col>7</xdr:col>
      <xdr:colOff>260350</xdr:colOff>
      <xdr:row>85</xdr:row>
      <xdr:rowOff>139700</xdr:rowOff>
    </xdr:to>
    <xdr:pic>
      <xdr:nvPicPr>
        <xdr:cNvPr id="123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0"/>
          <a:ext cx="434975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7</xdr:col>
      <xdr:colOff>215900</xdr:colOff>
      <xdr:row>90</xdr:row>
      <xdr:rowOff>63500</xdr:rowOff>
    </xdr:to>
    <xdr:pic>
      <xdr:nvPicPr>
        <xdr:cNvPr id="123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06400"/>
          <a:ext cx="43053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7</xdr:col>
      <xdr:colOff>374650</xdr:colOff>
      <xdr:row>102</xdr:row>
      <xdr:rowOff>0</xdr:rowOff>
    </xdr:to>
    <xdr:pic>
      <xdr:nvPicPr>
        <xdr:cNvPr id="123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47800"/>
          <a:ext cx="44640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44450</xdr:rowOff>
    </xdr:from>
    <xdr:to>
      <xdr:col>6</xdr:col>
      <xdr:colOff>533400</xdr:colOff>
      <xdr:row>14</xdr:row>
      <xdr:rowOff>114300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0400"/>
          <a:ext cx="413385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15</xdr:row>
      <xdr:rowOff>38100</xdr:rowOff>
    </xdr:from>
    <xdr:to>
      <xdr:col>6</xdr:col>
      <xdr:colOff>527050</xdr:colOff>
      <xdr:row>27</xdr:row>
      <xdr:rowOff>6350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9050"/>
          <a:ext cx="4133850" cy="191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3</xdr:row>
      <xdr:rowOff>44450</xdr:rowOff>
    </xdr:from>
    <xdr:to>
      <xdr:col>12</xdr:col>
      <xdr:colOff>603250</xdr:colOff>
      <xdr:row>14</xdr:row>
      <xdr:rowOff>133350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60400"/>
          <a:ext cx="3975100" cy="183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101600</xdr:rowOff>
    </xdr:from>
    <xdr:to>
      <xdr:col>11</xdr:col>
      <xdr:colOff>355600</xdr:colOff>
      <xdr:row>55</xdr:row>
      <xdr:rowOff>114300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38200"/>
          <a:ext cx="6813550" cy="843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3</xdr:row>
      <xdr:rowOff>0</xdr:rowOff>
    </xdr:from>
    <xdr:to>
      <xdr:col>9</xdr:col>
      <xdr:colOff>635000</xdr:colOff>
      <xdr:row>21</xdr:row>
      <xdr:rowOff>6350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622300"/>
          <a:ext cx="6388100" cy="290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63500</xdr:rowOff>
    </xdr:from>
    <xdr:to>
      <xdr:col>7</xdr:col>
      <xdr:colOff>342900</xdr:colOff>
      <xdr:row>27</xdr:row>
      <xdr:rowOff>114300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85800"/>
          <a:ext cx="4419600" cy="405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76200</xdr:rowOff>
    </xdr:from>
    <xdr:to>
      <xdr:col>6</xdr:col>
      <xdr:colOff>495300</xdr:colOff>
      <xdr:row>22</xdr:row>
      <xdr:rowOff>133350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49250"/>
          <a:ext cx="41021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2</xdr:row>
      <xdr:rowOff>120650</xdr:rowOff>
    </xdr:from>
    <xdr:to>
      <xdr:col>9</xdr:col>
      <xdr:colOff>438150</xdr:colOff>
      <xdr:row>24</xdr:row>
      <xdr:rowOff>76200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08000"/>
          <a:ext cx="5778500" cy="346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63500</xdr:rowOff>
    </xdr:from>
    <xdr:to>
      <xdr:col>9</xdr:col>
      <xdr:colOff>431800</xdr:colOff>
      <xdr:row>22</xdr:row>
      <xdr:rowOff>82550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08000"/>
          <a:ext cx="5708650" cy="320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2</xdr:row>
      <xdr:rowOff>139700</xdr:rowOff>
    </xdr:from>
    <xdr:to>
      <xdr:col>9</xdr:col>
      <xdr:colOff>381000</xdr:colOff>
      <xdr:row>31</xdr:row>
      <xdr:rowOff>139700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552450"/>
          <a:ext cx="5664200" cy="461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10"/>
  <sheetViews>
    <sheetView tabSelected="1" workbookViewId="0">
      <selection activeCell="J62" sqref="J62"/>
    </sheetView>
  </sheetViews>
  <sheetFormatPr defaultRowHeight="12.5" x14ac:dyDescent="0.25"/>
  <cols>
    <col min="1" max="1" width="19.453125" customWidth="1"/>
    <col min="2" max="2" width="5.7265625" customWidth="1"/>
    <col min="3" max="3" width="5.453125" customWidth="1"/>
    <col min="4" max="4" width="5.54296875" customWidth="1"/>
    <col min="5" max="5" width="6" customWidth="1"/>
    <col min="6" max="7" width="8.1796875" customWidth="1"/>
    <col min="8" max="8" width="6.81640625" customWidth="1"/>
    <col min="9" max="9" width="8.7265625" customWidth="1"/>
    <col min="10" max="10" width="6.54296875" customWidth="1"/>
    <col min="11" max="11" width="6.453125" customWidth="1"/>
    <col min="12" max="12" width="8.7265625" customWidth="1"/>
    <col min="13" max="13" width="7" customWidth="1"/>
    <col min="14" max="14" width="8.1796875" customWidth="1"/>
    <col min="15" max="15" width="7" customWidth="1"/>
    <col min="16" max="16" width="6.1796875" customWidth="1"/>
    <col min="17" max="17" width="6.453125" customWidth="1"/>
    <col min="18" max="18" width="5.81640625" customWidth="1"/>
  </cols>
  <sheetData>
    <row r="5" spans="1:10" ht="20" x14ac:dyDescent="0.4">
      <c r="A5" s="34" t="s">
        <v>49</v>
      </c>
      <c r="B5" s="35"/>
      <c r="C5" s="35"/>
      <c r="D5" s="35"/>
      <c r="E5" s="35"/>
      <c r="F5" s="72"/>
      <c r="G5" s="72"/>
      <c r="H5" s="72"/>
      <c r="I5" s="72"/>
      <c r="J5" s="72"/>
    </row>
    <row r="6" spans="1:10" ht="40.5" customHeight="1" x14ac:dyDescent="0.4">
      <c r="A6" s="111" t="s">
        <v>36</v>
      </c>
      <c r="B6" s="112"/>
      <c r="C6" s="112"/>
      <c r="D6" s="112"/>
      <c r="E6" s="112"/>
      <c r="F6" s="91"/>
      <c r="G6" s="91"/>
      <c r="H6" s="91"/>
      <c r="I6" s="91"/>
      <c r="J6" s="91"/>
    </row>
    <row r="12" spans="1:10" ht="20" x14ac:dyDescent="0.4">
      <c r="I12" s="52"/>
    </row>
    <row r="17" spans="1:14" ht="13" thickBot="1" x14ac:dyDescent="0.3"/>
    <row r="18" spans="1:14" ht="18.5" thickBot="1" x14ac:dyDescent="0.45">
      <c r="A18" s="93" t="s">
        <v>73</v>
      </c>
      <c r="B18" s="94"/>
      <c r="C18" s="94"/>
      <c r="D18" s="95" t="s">
        <v>22</v>
      </c>
      <c r="E18" s="94"/>
      <c r="F18" s="94"/>
      <c r="G18" s="96"/>
      <c r="H18" s="122" t="s">
        <v>23</v>
      </c>
      <c r="I18" s="94"/>
      <c r="J18" s="94"/>
      <c r="K18" s="96"/>
      <c r="L18" s="103" t="s">
        <v>24</v>
      </c>
      <c r="M18" s="94"/>
      <c r="N18" s="104"/>
    </row>
    <row r="19" spans="1:14" ht="18" x14ac:dyDescent="0.4">
      <c r="A19" s="30"/>
      <c r="B19" s="31"/>
      <c r="C19" s="31"/>
      <c r="D19" s="29"/>
    </row>
    <row r="20" spans="1:14" ht="15.5" x14ac:dyDescent="0.35">
      <c r="A20" s="55" t="s">
        <v>25</v>
      </c>
      <c r="B20" s="120"/>
      <c r="C20" s="121"/>
      <c r="D20" s="121"/>
      <c r="E20" s="121"/>
      <c r="F20" s="82" t="s">
        <v>26</v>
      </c>
      <c r="G20" s="81"/>
      <c r="H20" s="83"/>
    </row>
    <row r="21" spans="1:14" ht="15.5" x14ac:dyDescent="0.35">
      <c r="A21" s="84" t="s">
        <v>27</v>
      </c>
      <c r="B21" s="106"/>
      <c r="C21" s="107"/>
      <c r="D21" s="107"/>
      <c r="E21" s="107"/>
      <c r="F21" s="85" t="s">
        <v>26</v>
      </c>
      <c r="G21" s="54"/>
      <c r="H21" s="86"/>
    </row>
    <row r="22" spans="1:14" ht="15.5" x14ac:dyDescent="0.35">
      <c r="A22" s="84" t="s">
        <v>28</v>
      </c>
      <c r="B22" s="106"/>
      <c r="C22" s="107"/>
      <c r="D22" s="107"/>
      <c r="E22" s="107"/>
      <c r="F22" s="29"/>
      <c r="G22" s="77"/>
      <c r="H22" s="70"/>
    </row>
    <row r="23" spans="1:14" ht="15.5" x14ac:dyDescent="0.35">
      <c r="A23" s="87" t="s">
        <v>29</v>
      </c>
      <c r="B23" s="106"/>
      <c r="C23" s="107"/>
      <c r="D23" s="107"/>
      <c r="E23" s="107"/>
      <c r="F23" s="29"/>
      <c r="G23" s="77"/>
      <c r="H23" s="70"/>
    </row>
    <row r="24" spans="1:14" ht="15.5" x14ac:dyDescent="0.35">
      <c r="A24" s="88" t="s">
        <v>30</v>
      </c>
      <c r="B24" s="108"/>
      <c r="C24" s="109"/>
      <c r="D24" s="109"/>
      <c r="E24" s="109"/>
      <c r="F24" s="32"/>
      <c r="G24" s="89"/>
      <c r="H24" s="71"/>
    </row>
    <row r="25" spans="1:14" ht="13.5" customHeight="1" x14ac:dyDescent="0.4">
      <c r="A25" s="33"/>
      <c r="B25" s="29"/>
      <c r="C25" s="29"/>
      <c r="D25" s="29"/>
    </row>
    <row r="26" spans="1:14" ht="15.5" x14ac:dyDescent="0.35">
      <c r="A26" s="99" t="s">
        <v>31</v>
      </c>
      <c r="B26" s="100"/>
      <c r="C26" s="100"/>
      <c r="D26" s="116" t="s">
        <v>32</v>
      </c>
      <c r="E26" s="117"/>
    </row>
    <row r="27" spans="1:14" ht="15.5" x14ac:dyDescent="0.35">
      <c r="A27" s="101" t="s">
        <v>33</v>
      </c>
      <c r="B27" s="102"/>
      <c r="C27" s="102"/>
      <c r="D27" s="118">
        <v>101</v>
      </c>
      <c r="E27" s="119"/>
    </row>
    <row r="30" spans="1:14" x14ac:dyDescent="0.25">
      <c r="D30" s="43"/>
      <c r="E30" s="4"/>
    </row>
    <row r="46" spans="1:3" ht="34.5" x14ac:dyDescent="0.4">
      <c r="A46" s="51" t="s">
        <v>50</v>
      </c>
      <c r="B46" s="115">
        <v>2</v>
      </c>
      <c r="C46" s="91"/>
    </row>
    <row r="47" spans="1:3" ht="15.5" x14ac:dyDescent="0.35">
      <c r="A47" s="51" t="s">
        <v>34</v>
      </c>
      <c r="B47" s="98" t="s">
        <v>71</v>
      </c>
      <c r="C47" s="91"/>
    </row>
    <row r="48" spans="1:3" ht="31" x14ac:dyDescent="0.35">
      <c r="A48" s="51" t="s">
        <v>35</v>
      </c>
      <c r="B48" s="98">
        <v>22</v>
      </c>
      <c r="C48" s="91"/>
    </row>
    <row r="49" spans="1:18" ht="34" x14ac:dyDescent="0.35">
      <c r="A49" s="53" t="s">
        <v>39</v>
      </c>
      <c r="B49" s="110">
        <v>62.4</v>
      </c>
      <c r="C49" s="91"/>
    </row>
    <row r="50" spans="1:18" ht="31" x14ac:dyDescent="0.35">
      <c r="A50" s="51" t="s">
        <v>40</v>
      </c>
      <c r="B50" s="98">
        <v>0.05</v>
      </c>
      <c r="C50" s="91"/>
    </row>
    <row r="51" spans="1:18" ht="13" thickBot="1" x14ac:dyDescent="0.3">
      <c r="B51" s="10"/>
      <c r="C51" s="22"/>
      <c r="D51" s="10"/>
      <c r="E51" s="10"/>
      <c r="F51" s="10"/>
      <c r="G51" s="10"/>
      <c r="H51" s="10"/>
      <c r="I51" s="10"/>
      <c r="K51" s="10"/>
      <c r="L51" s="10"/>
      <c r="M51" s="10"/>
    </row>
    <row r="52" spans="1:18" ht="75" customHeight="1" x14ac:dyDescent="0.4">
      <c r="A52" s="23" t="s">
        <v>1</v>
      </c>
      <c r="B52" s="56" t="s">
        <v>5</v>
      </c>
      <c r="C52" s="56" t="s">
        <v>58</v>
      </c>
      <c r="D52" s="56" t="s">
        <v>6</v>
      </c>
      <c r="E52" s="56" t="s">
        <v>7</v>
      </c>
      <c r="F52" s="56" t="s">
        <v>17</v>
      </c>
      <c r="G52" s="56" t="s">
        <v>3</v>
      </c>
      <c r="H52" s="56" t="s">
        <v>8</v>
      </c>
      <c r="I52" s="56" t="s">
        <v>9</v>
      </c>
      <c r="J52" s="57" t="s">
        <v>56</v>
      </c>
      <c r="K52" s="58" t="s">
        <v>10</v>
      </c>
      <c r="L52" s="58" t="s">
        <v>57</v>
      </c>
      <c r="M52" s="58" t="s">
        <v>11</v>
      </c>
      <c r="N52" s="58" t="s">
        <v>15</v>
      </c>
      <c r="O52" s="58" t="s">
        <v>13</v>
      </c>
      <c r="P52" s="58" t="s">
        <v>16</v>
      </c>
      <c r="Q52" s="58" t="s">
        <v>47</v>
      </c>
      <c r="R52" s="59" t="s">
        <v>48</v>
      </c>
    </row>
    <row r="53" spans="1:18" ht="14.5" x14ac:dyDescent="0.25">
      <c r="A53" s="20" t="s">
        <v>18</v>
      </c>
      <c r="B53" s="21"/>
      <c r="C53" s="10"/>
      <c r="D53" s="6" t="s">
        <v>2</v>
      </c>
      <c r="E53" s="6" t="s">
        <v>2</v>
      </c>
      <c r="F53" s="6" t="s">
        <v>2</v>
      </c>
      <c r="G53" s="6" t="s">
        <v>43</v>
      </c>
      <c r="H53" s="6" t="s">
        <v>2</v>
      </c>
      <c r="I53" s="6" t="s">
        <v>2</v>
      </c>
      <c r="J53" s="6" t="s">
        <v>2</v>
      </c>
      <c r="K53" s="8"/>
      <c r="L53" s="44" t="s">
        <v>46</v>
      </c>
      <c r="M53" s="11" t="s">
        <v>12</v>
      </c>
      <c r="N53" s="10"/>
      <c r="O53" s="11" t="s">
        <v>14</v>
      </c>
      <c r="P53" s="10"/>
      <c r="Q53" s="44" t="s">
        <v>46</v>
      </c>
      <c r="R53" s="28"/>
    </row>
    <row r="54" spans="1:18" ht="57.5" x14ac:dyDescent="0.25">
      <c r="A54" s="9"/>
      <c r="B54" s="60" t="s">
        <v>19</v>
      </c>
      <c r="C54" s="61"/>
      <c r="D54" s="60" t="s">
        <v>19</v>
      </c>
      <c r="E54" s="60" t="s">
        <v>19</v>
      </c>
      <c r="F54" s="60" t="s">
        <v>19</v>
      </c>
      <c r="G54" s="60" t="s">
        <v>19</v>
      </c>
      <c r="H54" s="60" t="s">
        <v>19</v>
      </c>
      <c r="I54" s="60" t="s">
        <v>19</v>
      </c>
      <c r="J54" s="61"/>
      <c r="K54" s="65" t="s">
        <v>38</v>
      </c>
      <c r="L54" s="62" t="s">
        <v>42</v>
      </c>
      <c r="M54" s="60" t="s">
        <v>44</v>
      </c>
      <c r="N54" s="61"/>
      <c r="O54" s="60" t="s">
        <v>45</v>
      </c>
      <c r="P54" s="61"/>
      <c r="Q54" s="61"/>
      <c r="R54" s="66"/>
    </row>
    <row r="55" spans="1:18" ht="46" customHeight="1" x14ac:dyDescent="0.25">
      <c r="A55" s="113" t="s">
        <v>51</v>
      </c>
      <c r="B55" s="36">
        <v>3</v>
      </c>
      <c r="C55" s="78" t="str">
        <f>IF($B55&gt;=3, "OK", "ALSO USE SUPPLEMENTAL PROCEDURE FOR SIDESLOPES")</f>
        <v>OK</v>
      </c>
      <c r="D55" s="37">
        <v>4</v>
      </c>
      <c r="E55" s="45">
        <v>0.92</v>
      </c>
      <c r="F55" s="27">
        <f>D55+(2*E55*B55)</f>
        <v>9.52</v>
      </c>
      <c r="G55" s="12">
        <f>(D55*E55)+(B55*(E55^2))</f>
        <v>6.2192000000000007</v>
      </c>
      <c r="H55" s="12">
        <f>D55+(2*E55*(SQRT(B55^2+1)))</f>
        <v>9.8185908947098177</v>
      </c>
      <c r="I55" s="12">
        <f>((D55*E55)+(B55*E55^2))/(D55+2*E55*SQRT(B55^2+1))</f>
        <v>0.63341064585457563</v>
      </c>
      <c r="J55" s="50">
        <v>0.5</v>
      </c>
      <c r="K55" s="36">
        <v>6.9000000000000006E-2</v>
      </c>
      <c r="L55" s="17">
        <v>2</v>
      </c>
      <c r="M55" s="12">
        <f>(1.49/$K55)*($I55^(2/3))*($B$50^(1/2))</f>
        <v>3.5613316451061863</v>
      </c>
      <c r="N55" s="73" t="str">
        <f>IF($M55&gt;2, "LINER REQ'D", "VEGETATION ONLY")</f>
        <v>LINER REQ'D</v>
      </c>
      <c r="O55" s="15">
        <f>$M55*$G55</f>
        <v>22.148633767244398</v>
      </c>
      <c r="P55" s="73" t="str">
        <f>IF(O55&gt;=$B$48, "OK", "REVISE")</f>
        <v>OK</v>
      </c>
      <c r="Q55" s="27">
        <f>$B$49*$E55*$B$50</f>
        <v>2.8704000000000001</v>
      </c>
      <c r="R55" s="75" t="str">
        <f>IF($Q55&lt;$L55, "OK", "REVISE")</f>
        <v>REVISE</v>
      </c>
    </row>
    <row r="56" spans="1:18" ht="46" customHeight="1" x14ac:dyDescent="0.25">
      <c r="A56" s="113"/>
      <c r="B56" s="36">
        <v>3</v>
      </c>
      <c r="C56" s="78" t="str">
        <f>IF($B56&gt;=3, "OK", "ALSO USE SUPPLEMENTAL PROCEDURE FOR SIDESLOPES")</f>
        <v>OK</v>
      </c>
      <c r="D56" s="37">
        <v>4</v>
      </c>
      <c r="E56" s="36">
        <v>0.95</v>
      </c>
      <c r="F56" s="27">
        <f>D56+(2*E56*B56)</f>
        <v>9.6999999999999993</v>
      </c>
      <c r="G56" s="12">
        <f>(D56*E56)+(B56*(E56^2))</f>
        <v>6.5075000000000003</v>
      </c>
      <c r="H56" s="12">
        <f>D56+(2*E56*(SQRT(B56^2+1)))</f>
        <v>10.008327554319921</v>
      </c>
      <c r="I56" s="12">
        <f>((D56*E56)+(B56*E56^2))/(D56+2*E56*SQRT(B56^2+1))</f>
        <v>0.65020853531029277</v>
      </c>
      <c r="J56" s="50">
        <v>1</v>
      </c>
      <c r="K56" s="36">
        <v>7.8E-2</v>
      </c>
      <c r="L56" s="17">
        <v>4</v>
      </c>
      <c r="M56" s="12">
        <f>(1.49/$K56)*($I56^(2/3))*($B$50^(1/2))</f>
        <v>3.2058641281905706</v>
      </c>
      <c r="N56" s="73" t="str">
        <f>IF($M56&gt;2, "LINER REQ'D", "VEGETATION ONLY")</f>
        <v>LINER REQ'D</v>
      </c>
      <c r="O56" s="15">
        <f>$M56*$G56</f>
        <v>20.862160814200138</v>
      </c>
      <c r="P56" s="73" t="str">
        <f>IF(O56&gt;=$B$48, "OK", "REVISE")</f>
        <v>REVISE</v>
      </c>
      <c r="Q56" s="27">
        <f>$B$49*$E56*$B$50</f>
        <v>2.964</v>
      </c>
      <c r="R56" s="75" t="str">
        <f>IF($Q56&lt;$L56, "OK", "REVISE")</f>
        <v>OK</v>
      </c>
    </row>
    <row r="57" spans="1:18" ht="46" customHeight="1" x14ac:dyDescent="0.25">
      <c r="A57" s="114"/>
      <c r="B57" s="36">
        <v>3</v>
      </c>
      <c r="C57" s="78" t="str">
        <f>IF($B57&gt;=3, "OK", "ALSO USE SUPPLEMENTAL PROCEDURE FOR SIDESLOPES")</f>
        <v>OK</v>
      </c>
      <c r="D57" s="37">
        <v>4</v>
      </c>
      <c r="E57" s="36">
        <v>1</v>
      </c>
      <c r="F57" s="27">
        <f>D57+(2*E57*B57)</f>
        <v>10</v>
      </c>
      <c r="G57" s="12">
        <f>(D57*E57)+(B57*(E57^2))</f>
        <v>7</v>
      </c>
      <c r="H57" s="12">
        <f>D57+(2*E57*(SQRT(B57^2+1)))</f>
        <v>10.32455532033676</v>
      </c>
      <c r="I57" s="12">
        <f>((D57*E57)+(B57*E57^2))/(D57+2*E57*SQRT(B57^2+1))</f>
        <v>0.67799530176488787</v>
      </c>
      <c r="J57" s="50">
        <v>1</v>
      </c>
      <c r="K57" s="36">
        <v>7.8E-2</v>
      </c>
      <c r="L57" s="17">
        <v>4</v>
      </c>
      <c r="M57" s="12">
        <f>(1.49/$K57)*($I57^(2/3))*($B$50^(1/2))</f>
        <v>3.2965610588581877</v>
      </c>
      <c r="N57" s="73" t="str">
        <f>IF($M57&gt;2, "LINER REQ'D", "VEGETATION ONLY")</f>
        <v>LINER REQ'D</v>
      </c>
      <c r="O57" s="15">
        <f>$M57*$G57</f>
        <v>23.075927412007314</v>
      </c>
      <c r="P57" s="73" t="str">
        <f>IF(O57&gt;=$B$48, "OK", "REVISE")</f>
        <v>OK</v>
      </c>
      <c r="Q57" s="27">
        <f>$B$49*$E57*$B$50</f>
        <v>3.12</v>
      </c>
      <c r="R57" s="75" t="str">
        <f>IF($Q57&lt;$L57, "OK", "REVISE")</f>
        <v>OK</v>
      </c>
    </row>
    <row r="58" spans="1:18" ht="46" customHeight="1" thickBot="1" x14ac:dyDescent="0.3">
      <c r="A58" s="69" t="s">
        <v>52</v>
      </c>
      <c r="B58" s="38">
        <v>3</v>
      </c>
      <c r="C58" s="79" t="str">
        <f>IF($B58&gt;=3, "OK", "ALSO USE SUPPLEMENTAL PROCEDURE FOR SIDESLOPES")</f>
        <v>OK</v>
      </c>
      <c r="D58" s="39"/>
      <c r="E58" s="38"/>
      <c r="F58" s="24">
        <f>D58+(2*E58*B58)</f>
        <v>0</v>
      </c>
      <c r="G58" s="14">
        <f>(D58*E58)+(B58*(E58^2))</f>
        <v>0</v>
      </c>
      <c r="H58" s="14">
        <f>D58+(2*E58*(SQRT(B58^2+1)))</f>
        <v>0</v>
      </c>
      <c r="I58" s="14" t="e">
        <f>((D58*E58)+(B58*E58^2))/(D58+2*E58*SQRT(B58^2+1))</f>
        <v>#DIV/0!</v>
      </c>
      <c r="J58" s="46"/>
      <c r="K58" s="38"/>
      <c r="L58" s="18"/>
      <c r="M58" s="14" t="e">
        <f>(1.49/$K58)*($I58^(2/3))*($B$50^(1/2))</f>
        <v>#DIV/0!</v>
      </c>
      <c r="N58" s="74" t="e">
        <f>IF($M58&gt;2, "LINER REQ'D", "VEGETATION ONLY")</f>
        <v>#DIV/0!</v>
      </c>
      <c r="O58" s="16" t="e">
        <f>$M58*$G58</f>
        <v>#DIV/0!</v>
      </c>
      <c r="P58" s="74" t="e">
        <f>IF(O58&gt;=$B$48, "OK", "REVISE")</f>
        <v>#DIV/0!</v>
      </c>
      <c r="Q58" s="24">
        <f>$B$49*$E58*$B$50</f>
        <v>0</v>
      </c>
      <c r="R58" s="76" t="str">
        <f>IF($Q58&lt;$L58, "OK", "REVISE")</f>
        <v>REVISE</v>
      </c>
    </row>
    <row r="59" spans="1:18" ht="13" thickBot="1" x14ac:dyDescent="0.3">
      <c r="A59" s="10"/>
      <c r="B59" s="11"/>
      <c r="C59" s="67"/>
      <c r="D59" s="11"/>
      <c r="E59" s="41"/>
      <c r="F59" s="11"/>
      <c r="G59" s="42"/>
      <c r="H59" s="42"/>
      <c r="I59" s="42"/>
      <c r="J59" s="47"/>
      <c r="K59" s="48"/>
      <c r="L59" s="49"/>
      <c r="M59" s="68"/>
      <c r="N59" s="67"/>
      <c r="O59" s="68"/>
    </row>
    <row r="60" spans="1:18" ht="86" x14ac:dyDescent="0.4">
      <c r="A60" s="19" t="s">
        <v>21</v>
      </c>
      <c r="B60" s="56" t="s">
        <v>5</v>
      </c>
      <c r="C60" s="56" t="s">
        <v>58</v>
      </c>
      <c r="D60" s="56" t="s">
        <v>7</v>
      </c>
      <c r="E60" s="56" t="s">
        <v>17</v>
      </c>
      <c r="F60" s="56" t="s">
        <v>3</v>
      </c>
      <c r="G60" s="56" t="s">
        <v>8</v>
      </c>
      <c r="H60" s="56" t="s">
        <v>9</v>
      </c>
      <c r="I60" s="57" t="s">
        <v>56</v>
      </c>
      <c r="J60" s="58" t="s">
        <v>10</v>
      </c>
      <c r="K60" s="58" t="s">
        <v>55</v>
      </c>
      <c r="L60" s="58" t="s">
        <v>11</v>
      </c>
      <c r="M60" s="58" t="s">
        <v>15</v>
      </c>
      <c r="N60" s="58" t="s">
        <v>13</v>
      </c>
      <c r="O60" s="58" t="s">
        <v>16</v>
      </c>
      <c r="P60" s="58" t="s">
        <v>47</v>
      </c>
      <c r="Q60" s="59" t="s">
        <v>48</v>
      </c>
    </row>
    <row r="61" spans="1:18" ht="14.5" x14ac:dyDescent="0.25">
      <c r="A61" s="20" t="s">
        <v>18</v>
      </c>
      <c r="B61" s="21"/>
      <c r="C61" s="10"/>
      <c r="D61" s="6" t="s">
        <v>2</v>
      </c>
      <c r="E61" s="6" t="s">
        <v>2</v>
      </c>
      <c r="F61" s="6" t="s">
        <v>43</v>
      </c>
      <c r="G61" s="6" t="s">
        <v>2</v>
      </c>
      <c r="H61" s="6" t="s">
        <v>2</v>
      </c>
      <c r="I61" s="11" t="s">
        <v>2</v>
      </c>
      <c r="J61" s="8"/>
      <c r="K61" s="44" t="s">
        <v>46</v>
      </c>
      <c r="L61" s="11" t="s">
        <v>12</v>
      </c>
      <c r="M61" s="10"/>
      <c r="N61" s="11" t="s">
        <v>14</v>
      </c>
      <c r="O61" s="10"/>
      <c r="P61" s="44" t="s">
        <v>46</v>
      </c>
      <c r="Q61" s="28"/>
      <c r="R61" s="80"/>
    </row>
    <row r="62" spans="1:18" ht="57.5" x14ac:dyDescent="0.25">
      <c r="A62" s="9"/>
      <c r="B62" s="60" t="s">
        <v>19</v>
      </c>
      <c r="C62" s="61"/>
      <c r="D62" s="60" t="s">
        <v>19</v>
      </c>
      <c r="E62" s="60" t="s">
        <v>19</v>
      </c>
      <c r="F62" s="60" t="s">
        <v>19</v>
      </c>
      <c r="G62" s="60" t="s">
        <v>19</v>
      </c>
      <c r="H62" s="60" t="s">
        <v>19</v>
      </c>
      <c r="I62" s="61"/>
      <c r="J62" s="65" t="s">
        <v>38</v>
      </c>
      <c r="K62" s="62" t="s">
        <v>42</v>
      </c>
      <c r="L62" s="60" t="s">
        <v>44</v>
      </c>
      <c r="M62" s="61"/>
      <c r="N62" s="60" t="s">
        <v>45</v>
      </c>
      <c r="O62" s="61"/>
      <c r="P62" s="61"/>
      <c r="Q62" s="64"/>
      <c r="R62" s="80"/>
    </row>
    <row r="63" spans="1:18" ht="46" customHeight="1" x14ac:dyDescent="0.25">
      <c r="A63" s="113" t="s">
        <v>54</v>
      </c>
      <c r="B63" s="36">
        <v>3</v>
      </c>
      <c r="C63" s="78" t="str">
        <f>IF($B63&gt;=3, "OK", "ALSO USE SUPPLEMENTAL PROCEDURE FOR SIDESLOPES")</f>
        <v>OK</v>
      </c>
      <c r="D63" s="36"/>
      <c r="E63" s="25">
        <f>(2*D63*B63)</f>
        <v>0</v>
      </c>
      <c r="F63" s="12">
        <f>(B63*(D63^2))</f>
        <v>0</v>
      </c>
      <c r="G63" s="12">
        <f>(2*D63*(SQRT(B63^2+1)))</f>
        <v>0</v>
      </c>
      <c r="H63" s="27">
        <f>(B63*D63)/(2*(SQRT(B63^2+1)))</f>
        <v>0</v>
      </c>
      <c r="I63" s="50"/>
      <c r="J63" s="36"/>
      <c r="K63" s="17"/>
      <c r="L63" s="12" t="e">
        <f>(1.49/$J63)*($H63^(2/3))*($B$50^(1/2))</f>
        <v>#DIV/0!</v>
      </c>
      <c r="M63" s="73" t="e">
        <f>IF($L63&gt;2, "RIPRAP REQ'D", "VEG ONLY")</f>
        <v>#DIV/0!</v>
      </c>
      <c r="N63" s="15" t="e">
        <f>L63*F63</f>
        <v>#DIV/0!</v>
      </c>
      <c r="O63" s="73" t="e">
        <f>IF(N63&gt;=$B$48, "OK", "REVISE")</f>
        <v>#DIV/0!</v>
      </c>
      <c r="P63" s="27">
        <f>($B$49*$D63*$B$50)</f>
        <v>0</v>
      </c>
      <c r="Q63" s="75" t="str">
        <f>IF(P63&lt;$K63, "OK", "REVISE")</f>
        <v>REVISE</v>
      </c>
    </row>
    <row r="64" spans="1:18" ht="46" customHeight="1" x14ac:dyDescent="0.25">
      <c r="A64" s="113"/>
      <c r="B64" s="36">
        <v>3</v>
      </c>
      <c r="C64" s="78" t="str">
        <f>IF($B64&gt;=3, "OK", "ALSO USE SUPPLEMENTAL PROCEDURE FOR SIDESLOPES")</f>
        <v>OK</v>
      </c>
      <c r="D64" s="36"/>
      <c r="E64" s="25">
        <f>(2*D64*B64)</f>
        <v>0</v>
      </c>
      <c r="F64" s="12">
        <f>(B64*(D64^2))</f>
        <v>0</v>
      </c>
      <c r="G64" s="12">
        <f>(2*D64*(SQRT(B64^2+1)))</f>
        <v>0</v>
      </c>
      <c r="H64" s="27">
        <f>(B64*D64)/(2*(SQRT(B64^2+1)))</f>
        <v>0</v>
      </c>
      <c r="I64" s="50"/>
      <c r="J64" s="36"/>
      <c r="K64" s="17"/>
      <c r="L64" s="12" t="e">
        <f>(1.49/$J64)*($H64^(2/3))*($B$50^(1/2))</f>
        <v>#DIV/0!</v>
      </c>
      <c r="M64" s="73" t="e">
        <f>IF($L64&gt;2, "RIPRAP REQ'D", "VEG ONLY")</f>
        <v>#DIV/0!</v>
      </c>
      <c r="N64" s="15" t="e">
        <f>L64*F64</f>
        <v>#DIV/0!</v>
      </c>
      <c r="O64" s="73" t="e">
        <f>IF(N64&gt;=$B$48, "OK", "REVISE")</f>
        <v>#DIV/0!</v>
      </c>
      <c r="P64" s="27">
        <f>($B$49*$D64*$B$50)</f>
        <v>0</v>
      </c>
      <c r="Q64" s="75" t="str">
        <f>IF(P64&lt;$K64, "OK", "REVISE")</f>
        <v>REVISE</v>
      </c>
    </row>
    <row r="65" spans="1:17" ht="46" customHeight="1" x14ac:dyDescent="0.25">
      <c r="A65" s="9"/>
      <c r="B65" s="36">
        <v>3</v>
      </c>
      <c r="C65" s="78" t="str">
        <f>IF($B65&gt;=3, "OK", "ALSO USE SUPPLEMENTAL PROCEDURE FOR SIDESLOPES")</f>
        <v>OK</v>
      </c>
      <c r="D65" s="36"/>
      <c r="E65" s="25">
        <f>(2*D65*B65)</f>
        <v>0</v>
      </c>
      <c r="F65" s="12">
        <f>(B65*(D65^2))</f>
        <v>0</v>
      </c>
      <c r="G65" s="12">
        <f>(2*D65*(SQRT(B65^2+1)))</f>
        <v>0</v>
      </c>
      <c r="H65" s="27">
        <f>(B65*D65)/(2*(SQRT(B65^2+1)))</f>
        <v>0</v>
      </c>
      <c r="I65" s="50"/>
      <c r="J65" s="36"/>
      <c r="K65" s="17"/>
      <c r="L65" s="12" t="e">
        <f>(1.49/$J65)*($H65^(2/3))*($B$50^(1/2))</f>
        <v>#DIV/0!</v>
      </c>
      <c r="M65" s="73" t="e">
        <f>IF($L65&gt;2, "RIPRAP REQ'D", "VEG ONLY")</f>
        <v>#DIV/0!</v>
      </c>
      <c r="N65" s="15" t="e">
        <f>L65*F65</f>
        <v>#DIV/0!</v>
      </c>
      <c r="O65" s="73" t="e">
        <f>IF(N65&gt;=$B$48, "OK", "REVISE")</f>
        <v>#DIV/0!</v>
      </c>
      <c r="P65" s="27">
        <f>($B$49*$D65*$B$50)</f>
        <v>0</v>
      </c>
      <c r="Q65" s="75" t="str">
        <f>IF(P65&lt;$K65, "OK", "REVISE")</f>
        <v>REVISE</v>
      </c>
    </row>
    <row r="66" spans="1:17" ht="46" customHeight="1" thickBot="1" x14ac:dyDescent="0.3">
      <c r="A66" s="13"/>
      <c r="B66" s="38">
        <v>3</v>
      </c>
      <c r="C66" s="79" t="str">
        <f>IF($B66&gt;=3, "OK", "ALSO USE SUPPLEMENTAL PROCEDURE FOR SIDESLOPES")</f>
        <v>OK</v>
      </c>
      <c r="D66" s="38"/>
      <c r="E66" s="26">
        <f>(2*D66*B66)</f>
        <v>0</v>
      </c>
      <c r="F66" s="14">
        <f>(B66*(D66^2))</f>
        <v>0</v>
      </c>
      <c r="G66" s="14">
        <f>(2*D66*(SQRT(B66^2+1)))</f>
        <v>0</v>
      </c>
      <c r="H66" s="24">
        <f>(B66*D66)/(2*(SQRT(B66^2+1)))</f>
        <v>0</v>
      </c>
      <c r="I66" s="46"/>
      <c r="J66" s="38"/>
      <c r="K66" s="18"/>
      <c r="L66" s="14" t="e">
        <f>(1.49/$J66)*($H66^(2/3))*($B$50^(1/2))</f>
        <v>#DIV/0!</v>
      </c>
      <c r="M66" s="74" t="e">
        <f>IF($L66&gt;2, "RIPRAP REQ'D", "VEG ONLY")</f>
        <v>#DIV/0!</v>
      </c>
      <c r="N66" s="16" t="e">
        <f>L66*F66</f>
        <v>#DIV/0!</v>
      </c>
      <c r="O66" s="74" t="e">
        <f>IF(N66&gt;=$B$48, "OK", "REVISE")</f>
        <v>#DIV/0!</v>
      </c>
      <c r="P66" s="24">
        <f>($B$49*$D66*$B$50)</f>
        <v>0</v>
      </c>
      <c r="Q66" s="76" t="str">
        <f>IF(P66&lt;$K66, "OK", "REVISE")</f>
        <v>REVISE</v>
      </c>
    </row>
    <row r="67" spans="1:17" ht="13" thickBot="1" x14ac:dyDescent="0.3">
      <c r="A67" s="10"/>
      <c r="B67" s="11"/>
      <c r="C67" s="40"/>
      <c r="D67" s="11"/>
      <c r="E67" s="41"/>
      <c r="F67" s="11"/>
      <c r="G67" s="42"/>
      <c r="H67" s="42"/>
      <c r="I67" s="42"/>
      <c r="J67" s="41"/>
      <c r="K67" s="11"/>
      <c r="L67" s="42"/>
      <c r="M67" s="8"/>
      <c r="N67" s="40"/>
      <c r="O67" s="8"/>
    </row>
    <row r="68" spans="1:17" ht="55.5" customHeight="1" x14ac:dyDescent="0.4">
      <c r="A68" s="19" t="s">
        <v>0</v>
      </c>
      <c r="B68" s="56" t="s">
        <v>17</v>
      </c>
      <c r="C68" s="56" t="s">
        <v>7</v>
      </c>
      <c r="D68" s="56" t="s">
        <v>3</v>
      </c>
      <c r="E68" s="56" t="s">
        <v>8</v>
      </c>
      <c r="F68" s="56" t="s">
        <v>9</v>
      </c>
      <c r="G68" s="57" t="s">
        <v>56</v>
      </c>
      <c r="H68" s="58" t="s">
        <v>10</v>
      </c>
      <c r="I68" s="58" t="s">
        <v>55</v>
      </c>
      <c r="J68" s="58" t="s">
        <v>11</v>
      </c>
      <c r="K68" s="58" t="s">
        <v>15</v>
      </c>
      <c r="L68" s="58" t="s">
        <v>13</v>
      </c>
      <c r="M68" s="58" t="s">
        <v>16</v>
      </c>
      <c r="N68" s="58" t="s">
        <v>47</v>
      </c>
      <c r="O68" s="59" t="s">
        <v>48</v>
      </c>
    </row>
    <row r="69" spans="1:17" ht="14.5" x14ac:dyDescent="0.25">
      <c r="A69" s="20" t="s">
        <v>18</v>
      </c>
      <c r="B69" s="6" t="s">
        <v>2</v>
      </c>
      <c r="C69" s="6" t="s">
        <v>2</v>
      </c>
      <c r="D69" s="6" t="s">
        <v>43</v>
      </c>
      <c r="E69" s="6" t="s">
        <v>2</v>
      </c>
      <c r="F69" s="6" t="s">
        <v>2</v>
      </c>
      <c r="G69" s="11" t="s">
        <v>2</v>
      </c>
      <c r="H69" s="8"/>
      <c r="I69" s="44" t="s">
        <v>46</v>
      </c>
      <c r="J69" s="11" t="s">
        <v>12</v>
      </c>
      <c r="K69" s="8"/>
      <c r="L69" s="11" t="s">
        <v>14</v>
      </c>
      <c r="M69" s="8"/>
      <c r="N69" s="44" t="s">
        <v>46</v>
      </c>
      <c r="O69" s="28"/>
    </row>
    <row r="70" spans="1:17" ht="55.5" customHeight="1" x14ac:dyDescent="0.25">
      <c r="A70" s="9"/>
      <c r="B70" s="60" t="s">
        <v>19</v>
      </c>
      <c r="C70" s="60" t="s">
        <v>19</v>
      </c>
      <c r="D70" s="60" t="s">
        <v>19</v>
      </c>
      <c r="E70" s="60" t="s">
        <v>19</v>
      </c>
      <c r="F70" s="60" t="s">
        <v>19</v>
      </c>
      <c r="G70" s="61"/>
      <c r="H70" s="65" t="s">
        <v>38</v>
      </c>
      <c r="I70" s="62" t="s">
        <v>42</v>
      </c>
      <c r="J70" s="60" t="s">
        <v>44</v>
      </c>
      <c r="K70" s="61"/>
      <c r="L70" s="60" t="s">
        <v>45</v>
      </c>
      <c r="M70" s="63"/>
      <c r="N70" s="61"/>
      <c r="O70" s="64"/>
    </row>
    <row r="71" spans="1:17" ht="46" customHeight="1" x14ac:dyDescent="0.25">
      <c r="A71" s="9"/>
      <c r="B71" s="17">
        <v>10</v>
      </c>
      <c r="C71" s="36">
        <v>0.5</v>
      </c>
      <c r="D71" s="12">
        <f>2/3*B71*C71</f>
        <v>3.333333333333333</v>
      </c>
      <c r="E71" s="27">
        <f>B71+((8*C71^2)/(3*B71))</f>
        <v>10.066666666666666</v>
      </c>
      <c r="F71" s="27">
        <f>((B71^2)*C71)/((1.5*B71^2)+(4*C71^2))</f>
        <v>0.33112582781456956</v>
      </c>
      <c r="G71" s="50">
        <v>0.5</v>
      </c>
      <c r="H71" s="36">
        <v>6.9000000000000006E-2</v>
      </c>
      <c r="I71" s="17">
        <v>2</v>
      </c>
      <c r="J71" s="12">
        <f>(1.49/$H71)*($F71^(2/3))*($B$50^(1/2))</f>
        <v>2.3110936867926446</v>
      </c>
      <c r="K71" s="73" t="str">
        <f>IF($J71&gt;2, "RIPRAP REQ'D", "VEG ONLY")</f>
        <v>RIPRAP REQ'D</v>
      </c>
      <c r="L71" s="15">
        <f>J71*D71</f>
        <v>7.7036456226421484</v>
      </c>
      <c r="M71" s="73" t="str">
        <f>IF(L71&gt;$B$48, "OK", "REVISE")</f>
        <v>REVISE</v>
      </c>
      <c r="N71" s="27">
        <f>($B$49*$C71*$B$50)</f>
        <v>1.56</v>
      </c>
      <c r="O71" s="75" t="str">
        <f>IF(N71&lt;$I71, "OK", "REVISE")</f>
        <v>OK</v>
      </c>
    </row>
    <row r="72" spans="1:17" ht="46" customHeight="1" x14ac:dyDescent="0.25">
      <c r="A72" s="9"/>
      <c r="B72" s="17">
        <v>8</v>
      </c>
      <c r="C72" s="36">
        <v>0.8</v>
      </c>
      <c r="D72" s="12">
        <f>2/3*B72*C72</f>
        <v>4.2666666666666666</v>
      </c>
      <c r="E72" s="27">
        <f>B72+((8*C72^2)/(3*B72))</f>
        <v>8.2133333333333329</v>
      </c>
      <c r="F72" s="27">
        <f>((B72^2)*C72)/((1.5*B72^2)+(4*C72^2))</f>
        <v>0.51948051948051954</v>
      </c>
      <c r="G72" s="50">
        <v>1</v>
      </c>
      <c r="H72" s="36">
        <v>7.8E-2</v>
      </c>
      <c r="I72" s="17">
        <v>4</v>
      </c>
      <c r="J72" s="12">
        <f>(1.49/$H72)*($F72^(2/3))*($B$50^(1/2))</f>
        <v>2.7602993214414169</v>
      </c>
      <c r="K72" s="73" t="str">
        <f>IF($J72&gt;2, "RIPRAP REQ'D", "VEG ONLY")</f>
        <v>RIPRAP REQ'D</v>
      </c>
      <c r="L72" s="15">
        <f>J72*D72</f>
        <v>11.777277104816712</v>
      </c>
      <c r="M72" s="73" t="str">
        <f>IF(L72&gt;$B$48, "OK", "REVISE")</f>
        <v>REVISE</v>
      </c>
      <c r="N72" s="27">
        <f>($B$49*$C72*$B$50)</f>
        <v>2.4960000000000004</v>
      </c>
      <c r="O72" s="75" t="str">
        <f>IF(N72&lt;$I72, "OK", "REVISE")</f>
        <v>OK</v>
      </c>
    </row>
    <row r="73" spans="1:17" ht="46" customHeight="1" x14ac:dyDescent="0.25">
      <c r="A73" s="9"/>
      <c r="B73" s="17">
        <v>9</v>
      </c>
      <c r="C73" s="36">
        <v>1.1000000000000001</v>
      </c>
      <c r="D73" s="12">
        <f>2/3*B73*C73</f>
        <v>6.6000000000000005</v>
      </c>
      <c r="E73" s="27">
        <f>B73+((8*C73^2)/(3*B73))</f>
        <v>9.3585185185185189</v>
      </c>
      <c r="F73" s="27">
        <f>((B73^2)*C73)/((1.5*B73^2)+(4*C73^2))</f>
        <v>0.70523982903276872</v>
      </c>
      <c r="G73" s="50">
        <v>1</v>
      </c>
      <c r="H73" s="36">
        <v>7.8E-2</v>
      </c>
      <c r="I73" s="17">
        <v>4</v>
      </c>
      <c r="J73" s="12">
        <f>(1.49/$H73)*($F73^(2/3))*($B$50^(1/2))</f>
        <v>3.3842924795755396</v>
      </c>
      <c r="K73" s="73" t="str">
        <f>IF($J73&gt;2, "RIPRAP REQ'D", "VEG ONLY")</f>
        <v>RIPRAP REQ'D</v>
      </c>
      <c r="L73" s="15">
        <f>J73*D73</f>
        <v>22.336330365198563</v>
      </c>
      <c r="M73" s="73" t="str">
        <f>IF(L73&gt;$B$48, "OK", "REVISE")</f>
        <v>OK</v>
      </c>
      <c r="N73" s="27">
        <f>($B$49*$C73*$B$50)</f>
        <v>3.4320000000000004</v>
      </c>
      <c r="O73" s="75" t="str">
        <f>IF(N73&lt;$I73, "OK", "REVISE")</f>
        <v>OK</v>
      </c>
    </row>
    <row r="74" spans="1:17" ht="46" customHeight="1" thickBot="1" x14ac:dyDescent="0.3">
      <c r="A74" s="13"/>
      <c r="B74" s="18"/>
      <c r="C74" s="38"/>
      <c r="D74" s="14">
        <f>2/3*B74*C74</f>
        <v>0</v>
      </c>
      <c r="E74" s="24" t="e">
        <f>B74+((8*C74^2)/(3*B74))</f>
        <v>#DIV/0!</v>
      </c>
      <c r="F74" s="24" t="e">
        <f>((B74^2)*C74)/((1.5*B74^2)+(4*C74^2))</f>
        <v>#DIV/0!</v>
      </c>
      <c r="G74" s="46"/>
      <c r="H74" s="38"/>
      <c r="I74" s="18"/>
      <c r="J74" s="14" t="e">
        <f>(1.49/$H74)*($F74^(2/3))*($B$50^(1/2))</f>
        <v>#DIV/0!</v>
      </c>
      <c r="K74" s="74" t="e">
        <f>IF($J74&gt;2, "RIPRAP REQ'D", "VEG ONLY")</f>
        <v>#DIV/0!</v>
      </c>
      <c r="L74" s="16" t="e">
        <f>J74*D74</f>
        <v>#DIV/0!</v>
      </c>
      <c r="M74" s="74" t="e">
        <f>IF(L74&gt;$B$48, "OK", "REVISE")</f>
        <v>#DIV/0!</v>
      </c>
      <c r="N74" s="24">
        <f>($B$49*$C74*$B$50)</f>
        <v>0</v>
      </c>
      <c r="O74" s="76" t="str">
        <f>IF(N74&lt;$I74, "OK", "REVISE")</f>
        <v>REVISE</v>
      </c>
    </row>
    <row r="75" spans="1:17" x14ac:dyDescent="0.25">
      <c r="A75" s="10"/>
      <c r="B75" s="11"/>
      <c r="C75" s="40"/>
      <c r="D75" s="11"/>
      <c r="E75" s="41"/>
      <c r="F75" s="11"/>
      <c r="G75" s="42"/>
      <c r="H75" s="42"/>
      <c r="I75" s="42"/>
      <c r="J75" s="41"/>
      <c r="K75" s="11"/>
      <c r="L75" s="42"/>
      <c r="M75" s="8"/>
      <c r="N75" s="40"/>
      <c r="O75" s="8"/>
    </row>
    <row r="76" spans="1:17" x14ac:dyDescent="0.25">
      <c r="A76" s="10"/>
      <c r="B76" s="11"/>
      <c r="C76" s="40"/>
      <c r="D76" s="11"/>
      <c r="E76" s="41"/>
      <c r="F76" s="11"/>
      <c r="G76" s="42"/>
      <c r="H76" s="42"/>
      <c r="I76" s="42"/>
      <c r="J76" s="41"/>
      <c r="K76" s="11"/>
      <c r="L76" s="42"/>
      <c r="M76" s="8"/>
      <c r="N76" s="40"/>
      <c r="O76" s="8"/>
    </row>
    <row r="77" spans="1:17" x14ac:dyDescent="0.25">
      <c r="A77" s="10"/>
      <c r="B77" s="11"/>
      <c r="C77" s="40"/>
      <c r="D77" s="11"/>
      <c r="E77" s="41"/>
      <c r="F77" s="11"/>
      <c r="G77" s="42"/>
      <c r="H77" s="42"/>
      <c r="I77" s="42"/>
      <c r="J77" s="41"/>
      <c r="K77" s="11"/>
      <c r="L77" s="42"/>
      <c r="M77" s="8"/>
      <c r="N77" s="40"/>
      <c r="O77" s="8"/>
    </row>
    <row r="79" spans="1:17" ht="15.5" x14ac:dyDescent="0.35">
      <c r="A79" s="3"/>
    </row>
    <row r="82" spans="1:6" ht="15.5" x14ac:dyDescent="0.35">
      <c r="A82" s="3" t="s">
        <v>59</v>
      </c>
      <c r="B82" s="97"/>
      <c r="C82" s="91"/>
      <c r="D82" s="91"/>
      <c r="E82" s="105" t="s">
        <v>60</v>
      </c>
      <c r="F82" s="91"/>
    </row>
    <row r="83" spans="1:6" ht="15.5" x14ac:dyDescent="0.35">
      <c r="A83" s="3"/>
      <c r="B83" s="3"/>
      <c r="C83" s="3"/>
    </row>
    <row r="84" spans="1:6" ht="15.5" x14ac:dyDescent="0.35">
      <c r="A84" s="3"/>
      <c r="B84" s="3"/>
      <c r="C84" s="3"/>
    </row>
    <row r="85" spans="1:6" ht="15.5" x14ac:dyDescent="0.35">
      <c r="A85" s="3"/>
      <c r="B85" s="3"/>
      <c r="C85" s="3"/>
    </row>
    <row r="87" spans="1:6" ht="47.5" x14ac:dyDescent="0.4">
      <c r="A87" s="51" t="s">
        <v>72</v>
      </c>
      <c r="B87" s="97"/>
      <c r="C87" s="91"/>
      <c r="D87" s="91"/>
      <c r="E87" s="105" t="s">
        <v>63</v>
      </c>
      <c r="F87" s="91"/>
    </row>
    <row r="92" spans="1:6" ht="32" x14ac:dyDescent="0.4">
      <c r="A92" s="51" t="s">
        <v>67</v>
      </c>
      <c r="B92" s="97"/>
      <c r="C92" s="91"/>
      <c r="D92" s="91"/>
      <c r="E92" s="105" t="s">
        <v>64</v>
      </c>
      <c r="F92" s="91"/>
    </row>
    <row r="104" spans="1:5" ht="16.5" x14ac:dyDescent="0.4">
      <c r="A104" s="3" t="s">
        <v>68</v>
      </c>
      <c r="B104" s="90"/>
      <c r="C104" s="91"/>
      <c r="D104" s="91"/>
      <c r="E104" s="3" t="s">
        <v>66</v>
      </c>
    </row>
    <row r="105" spans="1:5" ht="16.5" x14ac:dyDescent="0.4">
      <c r="A105" s="3" t="s">
        <v>69</v>
      </c>
      <c r="B105" s="92" t="e">
        <f>(B87/B92)*$B$104</f>
        <v>#DIV/0!</v>
      </c>
      <c r="C105" s="91"/>
      <c r="D105" s="91"/>
    </row>
    <row r="128" ht="28.5" customHeight="1" x14ac:dyDescent="0.25"/>
    <row r="129" ht="31" customHeight="1" x14ac:dyDescent="0.25"/>
    <row r="130" ht="31" customHeight="1" x14ac:dyDescent="0.25"/>
    <row r="131" ht="31" customHeight="1" x14ac:dyDescent="0.25"/>
    <row r="132" ht="31" customHeight="1" x14ac:dyDescent="0.25"/>
    <row r="154" ht="31" customHeight="1" x14ac:dyDescent="0.25"/>
    <row r="155" ht="31" customHeight="1" x14ac:dyDescent="0.25"/>
    <row r="156" ht="31" customHeight="1" x14ac:dyDescent="0.25"/>
    <row r="157" ht="31" customHeight="1" x14ac:dyDescent="0.25"/>
    <row r="163" ht="27.75" customHeight="1" x14ac:dyDescent="0.25"/>
    <row r="165" ht="31" customHeight="1" x14ac:dyDescent="0.25"/>
    <row r="166" ht="31" customHeight="1" x14ac:dyDescent="0.25"/>
    <row r="167" ht="31" customHeight="1" x14ac:dyDescent="0.25"/>
    <row r="168" ht="31" customHeight="1" x14ac:dyDescent="0.25"/>
    <row r="174" ht="27.75" customHeight="1" x14ac:dyDescent="0.25"/>
    <row r="175" ht="31" customHeight="1" x14ac:dyDescent="0.25"/>
    <row r="176" ht="31" customHeight="1" x14ac:dyDescent="0.25"/>
    <row r="177" ht="31" customHeight="1" x14ac:dyDescent="0.25"/>
    <row r="178" ht="31" customHeight="1" x14ac:dyDescent="0.25"/>
    <row r="186" ht="31" customHeight="1" x14ac:dyDescent="0.25"/>
    <row r="187" ht="31" customHeight="1" x14ac:dyDescent="0.25"/>
    <row r="188" ht="31" customHeight="1" x14ac:dyDescent="0.25"/>
    <row r="189" ht="31" customHeight="1" x14ac:dyDescent="0.25"/>
    <row r="195" ht="31.5" customHeight="1" x14ac:dyDescent="0.25"/>
    <row r="196" ht="31" customHeight="1" x14ac:dyDescent="0.25"/>
    <row r="197" ht="31" customHeight="1" x14ac:dyDescent="0.25"/>
    <row r="198" ht="31" customHeight="1" x14ac:dyDescent="0.25"/>
    <row r="199" ht="31" customHeight="1" x14ac:dyDescent="0.25"/>
    <row r="210" spans="1:1" ht="18" x14ac:dyDescent="0.4">
      <c r="A210" s="7"/>
    </row>
  </sheetData>
  <mergeCells count="29">
    <mergeCell ref="A6:J6"/>
    <mergeCell ref="A63:A64"/>
    <mergeCell ref="A55:A57"/>
    <mergeCell ref="B46:C46"/>
    <mergeCell ref="B47:C47"/>
    <mergeCell ref="D26:E26"/>
    <mergeCell ref="D27:E27"/>
    <mergeCell ref="B20:E20"/>
    <mergeCell ref="B21:E21"/>
    <mergeCell ref="H18:K18"/>
    <mergeCell ref="L18:N18"/>
    <mergeCell ref="E87:F87"/>
    <mergeCell ref="E92:F92"/>
    <mergeCell ref="B22:E22"/>
    <mergeCell ref="B23:E23"/>
    <mergeCell ref="B24:E24"/>
    <mergeCell ref="E82:F82"/>
    <mergeCell ref="B48:C48"/>
    <mergeCell ref="B49:C49"/>
    <mergeCell ref="B104:D104"/>
    <mergeCell ref="B105:D105"/>
    <mergeCell ref="A18:C18"/>
    <mergeCell ref="D18:G18"/>
    <mergeCell ref="B82:D82"/>
    <mergeCell ref="B87:D87"/>
    <mergeCell ref="B92:D92"/>
    <mergeCell ref="B50:C50"/>
    <mergeCell ref="A26:C26"/>
    <mergeCell ref="A27:C27"/>
  </mergeCells>
  <phoneticPr fontId="0" type="noConversion"/>
  <hyperlinks>
    <hyperlink ref="A53" location="'Figure 8.05b'!A1" display="Figure 8.05b"/>
    <hyperlink ref="A61" location="'Figure 8.05b'!A1" display="Figure 8.05b"/>
    <hyperlink ref="B62:H62" location="'Figure 8.05b'!A1" display="Fig. 8.05b"/>
    <hyperlink ref="A69" location="'Figure 8.05b'!A1" display="Figure 8.05b"/>
    <hyperlink ref="B70:F70" location="'Figure 8.05b'!A1" display="Fig. 8.05b"/>
    <hyperlink ref="M54" location="'Manning''s and Continuity'!A1" display="Manning's Eqn."/>
    <hyperlink ref="O54" location="'Manning''s and Continuity'!A1" display="Continuity Eqn."/>
    <hyperlink ref="L62" location="'Manning''s and Continuity'!A1" display="Manning's Eqn."/>
    <hyperlink ref="N62" location="'Manning''s and Continuity'!A1" display="Continuity Eqn."/>
    <hyperlink ref="L54" location="'Table 8.05g'!A1" display="Table 8.05g"/>
    <hyperlink ref="K54" location="'Table 8.05f'!A1" display="Riprap Table 8.05f"/>
    <hyperlink ref="A58" location="'Figure 8.05d'!A1" display="Figure 8.05d"/>
    <hyperlink ref="J62" location="'Table 8.05f'!A1" display="Riprap Table 8.05f"/>
    <hyperlink ref="H70" location="'Table 8.05f'!A1" display="Riprap Table 8.05f"/>
    <hyperlink ref="K62" location="'Table 8.05g'!A1" display="Table 8.05g"/>
    <hyperlink ref="I70" location="'Table 8.05g'!A1" display="Table 8.05g"/>
    <hyperlink ref="J70" location="'Manning''s and Continuity'!A1" display="Manning's Eqn."/>
    <hyperlink ref="L70" location="'Manning''s and Continuity'!A1" display="Continuity Eqn."/>
    <hyperlink ref="E82" location="'Figure 8.05g'!A1" display="Figure 8.05g"/>
    <hyperlink ref="E87" location="'Figure 8.05h'!A1" display="Figure 8.05h"/>
    <hyperlink ref="E92" location="'Figure 8.05i'!A1" display="Figure 8.05i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N1"/>
    </sheetView>
  </sheetViews>
  <sheetFormatPr defaultRowHeight="12.5" x14ac:dyDescent="0.25"/>
  <cols>
    <col min="11" max="11" width="14.453125" customWidth="1"/>
  </cols>
  <sheetData>
    <row r="1" spans="1:14" ht="21" customHeight="1" x14ac:dyDescent="0.4">
      <c r="A1" s="123" t="s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 x14ac:dyDescent="0.4">
      <c r="A2" s="5"/>
      <c r="B2" s="2"/>
      <c r="C2" s="2"/>
      <c r="D2" s="2"/>
      <c r="E2" s="2"/>
      <c r="F2" s="2"/>
      <c r="G2" s="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1" x14ac:dyDescent="0.25">
      <c r="A17" s="1"/>
      <c r="B17" s="1"/>
      <c r="C17" s="1"/>
      <c r="D17" s="1"/>
      <c r="E17" s="1"/>
      <c r="F17" s="1"/>
      <c r="G17" s="1"/>
    </row>
    <row r="18" spans="1:11" ht="13" thickBot="1" x14ac:dyDescent="0.3">
      <c r="A18" s="1"/>
      <c r="B18" s="1"/>
      <c r="C18" s="1"/>
      <c r="D18" s="1"/>
      <c r="E18" s="1"/>
      <c r="F18" s="1"/>
      <c r="G18" s="1"/>
    </row>
    <row r="19" spans="1:11" ht="13" thickBot="1" x14ac:dyDescent="0.3">
      <c r="A19" s="1"/>
      <c r="B19" s="1"/>
      <c r="C19" s="1"/>
      <c r="D19" s="1"/>
      <c r="E19" s="1"/>
      <c r="F19" s="1"/>
      <c r="G19" s="1"/>
      <c r="I19" s="124" t="s">
        <v>74</v>
      </c>
      <c r="J19" s="125"/>
      <c r="K19" s="126"/>
    </row>
    <row r="20" spans="1:11" ht="13" thickBot="1" x14ac:dyDescent="0.3">
      <c r="A20" s="1"/>
      <c r="B20" s="1"/>
      <c r="C20" s="1"/>
      <c r="D20" s="1"/>
      <c r="E20" s="1"/>
      <c r="F20" s="1"/>
      <c r="G20" s="1"/>
    </row>
    <row r="21" spans="1:11" ht="13" thickBot="1" x14ac:dyDescent="0.3">
      <c r="A21" s="1"/>
      <c r="B21" s="1"/>
      <c r="C21" s="1"/>
      <c r="D21" s="1"/>
      <c r="E21" s="1"/>
      <c r="F21" s="1"/>
      <c r="G21" s="1"/>
      <c r="I21" s="124" t="s">
        <v>75</v>
      </c>
      <c r="J21" s="125"/>
      <c r="K21" s="126"/>
    </row>
    <row r="22" spans="1:11" ht="13" thickBot="1" x14ac:dyDescent="0.3">
      <c r="A22" s="1"/>
      <c r="B22" s="1"/>
      <c r="C22" s="1"/>
      <c r="D22" s="1"/>
      <c r="E22" s="1"/>
      <c r="F22" s="1"/>
      <c r="G22" s="1"/>
    </row>
    <row r="23" spans="1:11" ht="13" thickBot="1" x14ac:dyDescent="0.3">
      <c r="A23" s="1"/>
      <c r="B23" s="1"/>
      <c r="C23" s="1"/>
      <c r="D23" s="1"/>
      <c r="E23" s="1"/>
      <c r="F23" s="1"/>
      <c r="G23" s="1"/>
      <c r="I23" s="124" t="s">
        <v>76</v>
      </c>
      <c r="J23" s="125"/>
      <c r="K23" s="126"/>
    </row>
    <row r="24" spans="1:11" x14ac:dyDescent="0.25">
      <c r="A24" s="1"/>
      <c r="B24" s="1"/>
      <c r="C24" s="1"/>
      <c r="D24" s="1"/>
      <c r="E24" s="1"/>
      <c r="F24" s="1"/>
      <c r="G24" s="1"/>
    </row>
    <row r="25" spans="1:11" x14ac:dyDescent="0.25">
      <c r="A25" s="1"/>
      <c r="B25" s="1"/>
      <c r="C25" s="1"/>
      <c r="D25" s="1"/>
      <c r="E25" s="1"/>
      <c r="F25" s="1"/>
      <c r="G25" s="1"/>
    </row>
    <row r="26" spans="1:11" x14ac:dyDescent="0.25">
      <c r="A26" s="1"/>
      <c r="B26" s="1"/>
      <c r="C26" s="1"/>
      <c r="D26" s="1"/>
      <c r="E26" s="1"/>
      <c r="F26" s="1"/>
      <c r="G26" s="1"/>
    </row>
    <row r="27" spans="1:11" x14ac:dyDescent="0.25">
      <c r="A27" s="1"/>
      <c r="B27" s="1"/>
      <c r="C27" s="1"/>
      <c r="D27" s="1"/>
      <c r="E27" s="1"/>
      <c r="F27" s="1"/>
      <c r="G27" s="1"/>
    </row>
    <row r="28" spans="1:11" x14ac:dyDescent="0.25">
      <c r="A28" s="1"/>
      <c r="B28" s="1"/>
      <c r="C28" s="1"/>
      <c r="D28" s="1"/>
      <c r="E28" s="1"/>
      <c r="F28" s="1"/>
      <c r="G28" s="1"/>
    </row>
    <row r="29" spans="1:11" x14ac:dyDescent="0.25">
      <c r="A29" s="4"/>
      <c r="B29" s="4"/>
      <c r="C29" s="4"/>
      <c r="D29" s="4"/>
      <c r="E29" s="4"/>
      <c r="F29" s="4"/>
      <c r="G29" s="4"/>
    </row>
    <row r="30" spans="1:11" x14ac:dyDescent="0.25">
      <c r="A30" s="4"/>
      <c r="B30" s="4"/>
      <c r="C30" s="4"/>
      <c r="D30" s="4"/>
      <c r="E30" s="4"/>
      <c r="F30" s="4"/>
      <c r="G30" s="4"/>
    </row>
    <row r="31" spans="1:11" x14ac:dyDescent="0.25">
      <c r="A31" s="4"/>
      <c r="B31" s="4"/>
      <c r="C31" s="4"/>
      <c r="D31" s="4"/>
      <c r="E31" s="4"/>
      <c r="F31" s="4"/>
      <c r="G31" s="4"/>
    </row>
    <row r="32" spans="1:11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</sheetData>
  <mergeCells count="4">
    <mergeCell ref="A1:N1"/>
    <mergeCell ref="I19:K19"/>
    <mergeCell ref="I21:K21"/>
    <mergeCell ref="I23:K23"/>
  </mergeCells>
  <phoneticPr fontId="5" type="noConversion"/>
  <hyperlinks>
    <hyperlink ref="I19:K19" location="'Tractive Force-Riprap Mild Grad'!A53" display="Return to Main Worksheet-Trapezoidal"/>
    <hyperlink ref="I21:K21" location="'Tractive Force-Riprap Mild Grad'!A61" display="Return to Main Worksheet-V-shaped"/>
    <hyperlink ref="I23:K23" location="'Tractive Force-Riprap Mild Grad'!A69" display="Return to Main Worksheet-Parabolic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L1"/>
    </sheetView>
  </sheetViews>
  <sheetFormatPr defaultRowHeight="12.5" x14ac:dyDescent="0.25"/>
  <cols>
    <col min="13" max="13" width="3.81640625" customWidth="1"/>
  </cols>
  <sheetData>
    <row r="1" spans="1:16" ht="45.75" customHeight="1" x14ac:dyDescent="0.4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6" ht="13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124" t="s">
        <v>70</v>
      </c>
      <c r="O8" s="125"/>
      <c r="P8" s="12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2">
    <mergeCell ref="A1:L1"/>
    <mergeCell ref="N8:P8"/>
  </mergeCells>
  <phoneticPr fontId="5" type="noConversion"/>
  <hyperlinks>
    <hyperlink ref="N8:P8" location="'Tractive Force-Riprap Mild Grad'!A58" display="Return to Main Worksheet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L11" sqref="L11:N11"/>
    </sheetView>
  </sheetViews>
  <sheetFormatPr defaultRowHeight="12.5" x14ac:dyDescent="0.25"/>
  <cols>
    <col min="6" max="6" width="9.54296875" customWidth="1"/>
    <col min="7" max="7" width="9.81640625" customWidth="1"/>
    <col min="8" max="8" width="10.453125" customWidth="1"/>
    <col min="9" max="9" width="10.1796875" customWidth="1"/>
    <col min="10" max="10" width="9.81640625" customWidth="1"/>
    <col min="11" max="11" width="3.54296875" customWidth="1"/>
    <col min="14" max="14" width="14.7265625" customWidth="1"/>
  </cols>
  <sheetData>
    <row r="1" spans="1:14" ht="24" customHeight="1" x14ac:dyDescent="0.4">
      <c r="A1" s="127" t="s">
        <v>37</v>
      </c>
      <c r="B1" s="128"/>
      <c r="C1" s="128"/>
      <c r="D1" s="128"/>
      <c r="E1" s="128"/>
      <c r="F1" s="128"/>
      <c r="G1" s="128"/>
      <c r="H1" s="128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L9" s="124" t="s">
        <v>74</v>
      </c>
      <c r="M9" s="125"/>
      <c r="N9" s="126"/>
    </row>
    <row r="10" spans="1:14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ht="13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L11" s="124" t="s">
        <v>75</v>
      </c>
      <c r="M11" s="125"/>
      <c r="N11" s="126"/>
    </row>
    <row r="12" spans="1:14" ht="13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3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L13" s="124" t="s">
        <v>76</v>
      </c>
      <c r="M13" s="125"/>
      <c r="N13" s="126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</sheetData>
  <mergeCells count="4">
    <mergeCell ref="L13:N13"/>
    <mergeCell ref="A1:H1"/>
    <mergeCell ref="L9:N9"/>
    <mergeCell ref="L11:N11"/>
  </mergeCells>
  <phoneticPr fontId="0" type="noConversion"/>
  <hyperlinks>
    <hyperlink ref="L9:N9" location="'Tractive Force-Riprap Mild Grad'!K54" display="Return to Main Worksheet-Trapezoidal"/>
    <hyperlink ref="L11:N11" location="'Tractive Force-Riprap Mild Grad'!J62" display="Return to Main Worksheet-V-shaped"/>
    <hyperlink ref="L13:N13" location="'Tractive Force-Riprap Mild Grad'!H70" display="Return to Main Worksheet-Parabolic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9" sqref="J9:L9"/>
    </sheetView>
  </sheetViews>
  <sheetFormatPr defaultRowHeight="12.5" x14ac:dyDescent="0.25"/>
  <cols>
    <col min="9" max="9" width="5.7265625" customWidth="1"/>
    <col min="12" max="12" width="14.7265625" customWidth="1"/>
  </cols>
  <sheetData>
    <row r="1" spans="1:12" ht="36.75" customHeight="1" x14ac:dyDescent="0.4">
      <c r="A1" s="127" t="s">
        <v>41</v>
      </c>
      <c r="B1" s="128"/>
      <c r="C1" s="128"/>
      <c r="D1" s="128"/>
      <c r="E1" s="128"/>
      <c r="F1" s="128"/>
      <c r="G1" s="128"/>
      <c r="H1" s="128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x14ac:dyDescent="0.25">
      <c r="A4" s="1"/>
      <c r="B4" s="1"/>
      <c r="C4" s="1"/>
      <c r="D4" s="1"/>
      <c r="E4" s="1"/>
      <c r="F4" s="1"/>
      <c r="G4" s="1"/>
      <c r="H4" s="1"/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1"/>
      <c r="B6" s="1"/>
      <c r="C6" s="1"/>
      <c r="D6" s="1"/>
      <c r="E6" s="1"/>
      <c r="F6" s="1"/>
      <c r="G6" s="1"/>
      <c r="H6" s="1"/>
    </row>
    <row r="7" spans="1:12" x14ac:dyDescent="0.25">
      <c r="A7" s="1"/>
      <c r="B7" s="1"/>
      <c r="C7" s="1"/>
      <c r="D7" s="1"/>
      <c r="E7" s="1"/>
      <c r="F7" s="1"/>
      <c r="G7" s="1"/>
      <c r="H7" s="1"/>
    </row>
    <row r="8" spans="1:12" ht="13" thickBot="1" x14ac:dyDescent="0.3">
      <c r="A8" s="1"/>
      <c r="B8" s="1"/>
      <c r="C8" s="1"/>
      <c r="D8" s="1"/>
      <c r="E8" s="1"/>
      <c r="F8" s="1"/>
      <c r="G8" s="1"/>
      <c r="H8" s="1"/>
    </row>
    <row r="9" spans="1:12" ht="13" thickBot="1" x14ac:dyDescent="0.3">
      <c r="A9" s="1"/>
      <c r="B9" s="1"/>
      <c r="C9" s="1"/>
      <c r="D9" s="1"/>
      <c r="E9" s="1"/>
      <c r="F9" s="1"/>
      <c r="G9" s="1"/>
      <c r="H9" s="1"/>
      <c r="J9" s="124" t="s">
        <v>74</v>
      </c>
      <c r="K9" s="125"/>
      <c r="L9" s="126"/>
    </row>
    <row r="10" spans="1:12" ht="13" thickBot="1" x14ac:dyDescent="0.3">
      <c r="A10" s="1"/>
      <c r="B10" s="1"/>
      <c r="C10" s="1"/>
      <c r="D10" s="1"/>
      <c r="E10" s="1"/>
      <c r="F10" s="1"/>
      <c r="G10" s="1"/>
      <c r="H10" s="1"/>
    </row>
    <row r="11" spans="1:12" ht="13" thickBot="1" x14ac:dyDescent="0.3">
      <c r="A11" s="1"/>
      <c r="B11" s="1"/>
      <c r="C11" s="1"/>
      <c r="D11" s="1"/>
      <c r="E11" s="1"/>
      <c r="F11" s="1"/>
      <c r="G11" s="1"/>
      <c r="H11" s="1"/>
      <c r="J11" s="124" t="s">
        <v>75</v>
      </c>
      <c r="K11" s="125"/>
      <c r="L11" s="126"/>
    </row>
    <row r="12" spans="1:12" ht="13" thickBot="1" x14ac:dyDescent="0.3">
      <c r="A12" s="1"/>
      <c r="B12" s="1"/>
      <c r="C12" s="1"/>
      <c r="D12" s="1"/>
      <c r="E12" s="1"/>
      <c r="F12" s="1"/>
      <c r="G12" s="1"/>
      <c r="H12" s="1"/>
    </row>
    <row r="13" spans="1:12" ht="13" thickBot="1" x14ac:dyDescent="0.3">
      <c r="A13" s="1"/>
      <c r="B13" s="1"/>
      <c r="C13" s="1"/>
      <c r="D13" s="1"/>
      <c r="E13" s="1"/>
      <c r="F13" s="1"/>
      <c r="G13" s="1"/>
      <c r="H13" s="1"/>
      <c r="J13" s="124" t="s">
        <v>76</v>
      </c>
      <c r="K13" s="125"/>
      <c r="L13" s="126"/>
    </row>
    <row r="14" spans="1:12" x14ac:dyDescent="0.25">
      <c r="A14" s="1"/>
      <c r="B14" s="1"/>
      <c r="C14" s="1"/>
      <c r="D14" s="1"/>
      <c r="E14" s="1"/>
      <c r="F14" s="1"/>
      <c r="G14" s="1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mergeCells count="4">
    <mergeCell ref="J13:L13"/>
    <mergeCell ref="A1:H1"/>
    <mergeCell ref="J9:L9"/>
    <mergeCell ref="J11:L11"/>
  </mergeCells>
  <phoneticPr fontId="5" type="noConversion"/>
  <hyperlinks>
    <hyperlink ref="J9:L9" location="'Tractive Force-Riprap Mild Grad'!L54" display="Return to Main Worksheet-Trapezoidal"/>
    <hyperlink ref="J11:L11" location="'Tractive Force-Riprap Mild Grad'!K62" display="Return to Main Worksheet-V-shaped"/>
    <hyperlink ref="J13:L13" location="'Tractive Force-Riprap Mild Grad'!I70" display="Return to Main Worksheet-Parabolic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7" sqref="I7:K7"/>
    </sheetView>
  </sheetViews>
  <sheetFormatPr defaultRowHeight="12.5" x14ac:dyDescent="0.25"/>
  <cols>
    <col min="8" max="8" width="5" customWidth="1"/>
    <col min="11" max="11" width="15.26953125" customWidth="1"/>
  </cols>
  <sheetData>
    <row r="1" spans="1:11" ht="21.75" customHeight="1" x14ac:dyDescent="0.4">
      <c r="A1" s="127" t="s">
        <v>20</v>
      </c>
      <c r="B1" s="91"/>
      <c r="C1" s="91"/>
      <c r="D1" s="91"/>
      <c r="E1" s="91"/>
      <c r="F1" s="91"/>
      <c r="G1" s="91"/>
    </row>
    <row r="2" spans="1:11" x14ac:dyDescent="0.25">
      <c r="A2" s="1"/>
      <c r="B2" s="1"/>
      <c r="C2" s="1"/>
      <c r="D2" s="1"/>
      <c r="E2" s="1"/>
      <c r="F2" s="1"/>
      <c r="G2" s="1"/>
    </row>
    <row r="3" spans="1:11" x14ac:dyDescent="0.25">
      <c r="A3" s="1"/>
      <c r="B3" s="1"/>
      <c r="C3" s="1"/>
      <c r="D3" s="1"/>
      <c r="E3" s="1"/>
      <c r="F3" s="1"/>
      <c r="G3" s="1"/>
    </row>
    <row r="4" spans="1:11" x14ac:dyDescent="0.25">
      <c r="A4" s="1"/>
      <c r="B4" s="1"/>
      <c r="C4" s="1"/>
      <c r="D4" s="1"/>
      <c r="E4" s="1"/>
      <c r="F4" s="1"/>
      <c r="G4" s="1"/>
    </row>
    <row r="5" spans="1:11" x14ac:dyDescent="0.25">
      <c r="A5" s="1"/>
      <c r="B5" s="1"/>
      <c r="C5" s="1"/>
      <c r="D5" s="1"/>
      <c r="E5" s="1"/>
      <c r="F5" s="1"/>
      <c r="G5" s="1"/>
    </row>
    <row r="6" spans="1:11" ht="13" thickBot="1" x14ac:dyDescent="0.3">
      <c r="A6" s="1"/>
      <c r="B6" s="1"/>
      <c r="C6" s="1"/>
      <c r="D6" s="1"/>
      <c r="E6" s="1"/>
      <c r="F6" s="1"/>
      <c r="G6" s="1"/>
    </row>
    <row r="7" spans="1:11" ht="13" thickBot="1" x14ac:dyDescent="0.3">
      <c r="A7" s="1"/>
      <c r="B7" s="1"/>
      <c r="C7" s="1"/>
      <c r="D7" s="1"/>
      <c r="E7" s="1"/>
      <c r="F7" s="1"/>
      <c r="G7" s="1"/>
      <c r="I7" s="124" t="s">
        <v>74</v>
      </c>
      <c r="J7" s="125"/>
      <c r="K7" s="126"/>
    </row>
    <row r="8" spans="1:11" ht="13" thickBot="1" x14ac:dyDescent="0.3">
      <c r="A8" s="1"/>
      <c r="B8" s="1"/>
      <c r="C8" s="1"/>
      <c r="D8" s="1"/>
      <c r="E8" s="1"/>
      <c r="F8" s="1"/>
      <c r="G8" s="1"/>
    </row>
    <row r="9" spans="1:11" ht="13" thickBot="1" x14ac:dyDescent="0.3">
      <c r="A9" s="1"/>
      <c r="B9" s="1"/>
      <c r="C9" s="1"/>
      <c r="D9" s="1"/>
      <c r="E9" s="1"/>
      <c r="F9" s="1"/>
      <c r="G9" s="1"/>
      <c r="I9" s="124" t="s">
        <v>75</v>
      </c>
      <c r="J9" s="125"/>
      <c r="K9" s="126"/>
    </row>
    <row r="10" spans="1:11" ht="13" thickBot="1" x14ac:dyDescent="0.3">
      <c r="A10" s="1"/>
      <c r="B10" s="1"/>
      <c r="C10" s="1"/>
      <c r="D10" s="1"/>
      <c r="E10" s="1"/>
      <c r="F10" s="1"/>
      <c r="G10" s="1"/>
    </row>
    <row r="11" spans="1:11" ht="13" thickBot="1" x14ac:dyDescent="0.3">
      <c r="A11" s="1"/>
      <c r="B11" s="1"/>
      <c r="C11" s="1"/>
      <c r="D11" s="1"/>
      <c r="E11" s="1"/>
      <c r="F11" s="1"/>
      <c r="G11" s="1"/>
      <c r="I11" s="124" t="s">
        <v>76</v>
      </c>
      <c r="J11" s="125"/>
      <c r="K11" s="126"/>
    </row>
    <row r="12" spans="1:11" x14ac:dyDescent="0.25">
      <c r="A12" s="1"/>
      <c r="B12" s="1"/>
      <c r="C12" s="1"/>
      <c r="D12" s="1"/>
      <c r="E12" s="1"/>
      <c r="F12" s="1"/>
      <c r="G12" s="1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</sheetData>
  <mergeCells count="4">
    <mergeCell ref="I11:K11"/>
    <mergeCell ref="A1:G1"/>
    <mergeCell ref="I7:K7"/>
    <mergeCell ref="I9:K9"/>
  </mergeCells>
  <phoneticPr fontId="5" type="noConversion"/>
  <hyperlinks>
    <hyperlink ref="I7:K7" location="'Tractive Force-Riprap Mild Grad'!M54" display="Return to Main Worksheet-Trapezoidal"/>
    <hyperlink ref="I9:K9" location="'Tractive Force-Riprap Mild Grad'!L62" display="Return to Main Worksheet-V-shaped"/>
    <hyperlink ref="I11:K11" location="'Tractive Force-Riprap Mild Grad'!J70" display="Return to Main Worksheet-Parabolic"/>
  </hyperlink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L9" sqref="L9:N9"/>
    </sheetView>
  </sheetViews>
  <sheetFormatPr defaultRowHeight="12.5" x14ac:dyDescent="0.25"/>
  <sheetData>
    <row r="1" spans="1:14" ht="18" x14ac:dyDescent="0.4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L9" s="124" t="s">
        <v>70</v>
      </c>
      <c r="M9" s="125"/>
      <c r="N9" s="126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2">
    <mergeCell ref="A1:J1"/>
    <mergeCell ref="L9:N9"/>
  </mergeCells>
  <phoneticPr fontId="5" type="noConversion"/>
  <hyperlinks>
    <hyperlink ref="L9:N9" location="'Tractive Force-Riprap Mild Grad'!F82" display="Return to Main Worksheet"/>
  </hyperlink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L8" sqref="L8:N8"/>
    </sheetView>
  </sheetViews>
  <sheetFormatPr defaultRowHeight="12.5" x14ac:dyDescent="0.25"/>
  <cols>
    <col min="11" max="11" width="4.7265625" customWidth="1"/>
  </cols>
  <sheetData>
    <row r="1" spans="1:14" ht="22.5" customHeight="1" x14ac:dyDescent="0.5">
      <c r="A1" s="127" t="s">
        <v>62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13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L8" s="124" t="s">
        <v>70</v>
      </c>
      <c r="M8" s="125"/>
      <c r="N8" s="126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2">
    <mergeCell ref="A1:J1"/>
    <mergeCell ref="L8:N8"/>
  </mergeCells>
  <phoneticPr fontId="5" type="noConversion"/>
  <hyperlinks>
    <hyperlink ref="L8:N8" location="'Tractive Force-Riprap Mild Grad'!F87" display="Return to Main Worksheet"/>
  </hyperlink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0" sqref="L10:N10"/>
    </sheetView>
  </sheetViews>
  <sheetFormatPr defaultRowHeight="12.5" x14ac:dyDescent="0.25"/>
  <sheetData>
    <row r="1" spans="1:14" ht="20" x14ac:dyDescent="0.5">
      <c r="A1" s="129" t="s">
        <v>65</v>
      </c>
      <c r="B1" s="91"/>
      <c r="C1" s="91"/>
      <c r="D1" s="91"/>
      <c r="E1" s="91"/>
      <c r="F1" s="91"/>
      <c r="G1" s="91"/>
      <c r="H1" s="91"/>
      <c r="I1" s="91"/>
      <c r="J1" s="9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L10" s="124" t="s">
        <v>70</v>
      </c>
      <c r="M10" s="125"/>
      <c r="N10" s="126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2">
    <mergeCell ref="A1:J1"/>
    <mergeCell ref="L10:N10"/>
  </mergeCells>
  <phoneticPr fontId="5" type="noConversion"/>
  <hyperlinks>
    <hyperlink ref="L10:N10" location="'Tractive Force-Riprap Mild Grad'!F92" display="Return to Main Worksheet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Tractive Force-Riprap Mild Grad</vt:lpstr>
      <vt:lpstr>Figure 8.05b</vt:lpstr>
      <vt:lpstr>Figure 8.05d</vt:lpstr>
      <vt:lpstr>Table 8.05f</vt:lpstr>
      <vt:lpstr>Table 8.05g</vt:lpstr>
      <vt:lpstr>Manning's and Continuity</vt:lpstr>
      <vt:lpstr>Figure 8.05g</vt:lpstr>
      <vt:lpstr>Figure 8.05h</vt:lpstr>
      <vt:lpstr>Figure 8.05i</vt:lpstr>
    </vt:vector>
  </TitlesOfParts>
  <Company>NC DENR 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State Sedimentation Specialist</dc:creator>
  <cp:lastModifiedBy>William J. Guess</cp:lastModifiedBy>
  <dcterms:created xsi:type="dcterms:W3CDTF">2005-03-28T16:58:31Z</dcterms:created>
  <dcterms:modified xsi:type="dcterms:W3CDTF">2020-12-22T10:53:01Z</dcterms:modified>
</cp:coreProperties>
</file>