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cdomain.local\Depts\Planning\Planning\Erosion and Sedimentation Control\Website\"/>
    </mc:Choice>
  </mc:AlternateContent>
  <bookViews>
    <workbookView xWindow="0" yWindow="0" windowWidth="19200" windowHeight="7050"/>
  </bookViews>
  <sheets>
    <sheet name="Tractive Force-RiprapSteep Grad" sheetId="13" r:id="rId1"/>
    <sheet name="Table 8.05f" sheetId="25" r:id="rId2"/>
    <sheet name="Table 8.05g" sheetId="26" r:id="rId3"/>
    <sheet name="Manning's and Continuity" sheetId="27" r:id="rId4"/>
    <sheet name="Figure 8.05d" sheetId="28" r:id="rId5"/>
    <sheet name="Figure 8.05b" sheetId="24" r:id="rId6"/>
    <sheet name="Figures 8.05j,k,l" sheetId="20" r:id="rId7"/>
    <sheet name="Table 8.05h" sheetId="19" r:id="rId8"/>
    <sheet name="Figure 8.05g" sheetId="21" r:id="rId9"/>
    <sheet name="Figure 8.05h" sheetId="23" r:id="rId10"/>
    <sheet name="Figure 8.05i" sheetId="22" r:id="rId11"/>
  </sheets>
  <definedNames>
    <definedName name="solver_adj" localSheetId="0" hidden="1">'Tractive Force-RiprapSteep Grad'!#REF!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hs1" localSheetId="0" hidden="1">'Tractive Force-RiprapSteep Grad'!#REF!</definedName>
    <definedName name="solver_lin" localSheetId="0" hidden="1">2</definedName>
    <definedName name="solver_neg" localSheetId="0" hidden="1">2</definedName>
    <definedName name="solver_num" localSheetId="0" hidden="1">1</definedName>
    <definedName name="solver_nwt" localSheetId="0" hidden="1">1</definedName>
    <definedName name="solver_opt" localSheetId="0" hidden="1">'Tractive Force-RiprapSteep Grad'!#REF!</definedName>
    <definedName name="solver_pre" localSheetId="0" hidden="1">0.000001</definedName>
    <definedName name="solver_rel1" localSheetId="0" hidden="1">3</definedName>
    <definedName name="solver_rhs1" localSheetId="0" hidden="1">0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3</definedName>
    <definedName name="solver_val" localSheetId="0" hidden="1">1</definedName>
  </definedNames>
  <calcPr calcId="162913"/>
</workbook>
</file>

<file path=xl/calcChain.xml><?xml version="1.0" encoding="utf-8"?>
<calcChain xmlns="http://schemas.openxmlformats.org/spreadsheetml/2006/main">
  <c r="C34" i="13" l="1"/>
  <c r="N93" i="13"/>
  <c r="O93" i="13"/>
  <c r="N92" i="13"/>
  <c r="O92" i="13"/>
  <c r="N91" i="13"/>
  <c r="O91" i="13" s="1"/>
  <c r="N90" i="13"/>
  <c r="O90" i="13" s="1"/>
  <c r="F93" i="13"/>
  <c r="J93" i="13"/>
  <c r="L93" i="13" s="1"/>
  <c r="M93" i="13" s="1"/>
  <c r="D93" i="13"/>
  <c r="F92" i="13"/>
  <c r="J92" i="13"/>
  <c r="L92" i="13" s="1"/>
  <c r="M92" i="13" s="1"/>
  <c r="D92" i="13"/>
  <c r="F91" i="13"/>
  <c r="J91" i="13"/>
  <c r="L91" i="13" s="1"/>
  <c r="M91" i="13" s="1"/>
  <c r="D91" i="13"/>
  <c r="F90" i="13"/>
  <c r="J90" i="13" s="1"/>
  <c r="D90" i="13"/>
  <c r="K93" i="13"/>
  <c r="P85" i="13"/>
  <c r="Q85" i="13"/>
  <c r="P84" i="13"/>
  <c r="Q84" i="13"/>
  <c r="P83" i="13"/>
  <c r="Q83" i="13" s="1"/>
  <c r="P82" i="13"/>
  <c r="Q82" i="13" s="1"/>
  <c r="H85" i="13"/>
  <c r="L85" i="13"/>
  <c r="F85" i="13"/>
  <c r="N85" i="13"/>
  <c r="O85" i="13" s="1"/>
  <c r="H84" i="13"/>
  <c r="L84" i="13"/>
  <c r="N84" i="13" s="1"/>
  <c r="O84" i="13" s="1"/>
  <c r="F84" i="13"/>
  <c r="H83" i="13"/>
  <c r="L83" i="13"/>
  <c r="N83" i="13" s="1"/>
  <c r="O83" i="13" s="1"/>
  <c r="F83" i="13"/>
  <c r="H82" i="13"/>
  <c r="L82" i="13" s="1"/>
  <c r="F82" i="13"/>
  <c r="M85" i="13"/>
  <c r="C85" i="13"/>
  <c r="C84" i="13"/>
  <c r="C83" i="13"/>
  <c r="C82" i="13"/>
  <c r="Q77" i="13"/>
  <c r="R77" i="13" s="1"/>
  <c r="Q76" i="13"/>
  <c r="R76" i="13" s="1"/>
  <c r="Q75" i="13"/>
  <c r="R75" i="13"/>
  <c r="Q74" i="13"/>
  <c r="R74" i="13"/>
  <c r="I77" i="13"/>
  <c r="M77" i="13" s="1"/>
  <c r="G77" i="13"/>
  <c r="I76" i="13"/>
  <c r="M76" i="13" s="1"/>
  <c r="G76" i="13"/>
  <c r="I75" i="13"/>
  <c r="M75" i="13" s="1"/>
  <c r="G75" i="13"/>
  <c r="I74" i="13"/>
  <c r="M74" i="13"/>
  <c r="N74" i="13" s="1"/>
  <c r="G74" i="13"/>
  <c r="C77" i="13"/>
  <c r="C76" i="13"/>
  <c r="C75" i="13"/>
  <c r="C74" i="13"/>
  <c r="G61" i="13"/>
  <c r="G60" i="13"/>
  <c r="E61" i="13"/>
  <c r="E60" i="13"/>
  <c r="B67" i="13"/>
  <c r="B68" i="13" s="1"/>
  <c r="B65" i="13"/>
  <c r="B125" i="13"/>
  <c r="F74" i="13"/>
  <c r="H74" i="13"/>
  <c r="F75" i="13"/>
  <c r="H75" i="13"/>
  <c r="F76" i="13"/>
  <c r="H76" i="13"/>
  <c r="F77" i="13"/>
  <c r="H77" i="13"/>
  <c r="E82" i="13"/>
  <c r="G82" i="13"/>
  <c r="E83" i="13"/>
  <c r="G83" i="13"/>
  <c r="E84" i="13"/>
  <c r="G84" i="13"/>
  <c r="E85" i="13"/>
  <c r="G85" i="13"/>
  <c r="E90" i="13"/>
  <c r="E91" i="13"/>
  <c r="E92" i="13"/>
  <c r="E93" i="13"/>
  <c r="O75" i="13" l="1"/>
  <c r="P75" i="13" s="1"/>
  <c r="N75" i="13"/>
  <c r="M82" i="13"/>
  <c r="N82" i="13"/>
  <c r="O82" i="13" s="1"/>
  <c r="N76" i="13"/>
  <c r="O76" i="13"/>
  <c r="P76" i="13" s="1"/>
  <c r="O77" i="13"/>
  <c r="P77" i="13" s="1"/>
  <c r="N77" i="13"/>
  <c r="K90" i="13"/>
  <c r="L90" i="13"/>
  <c r="M90" i="13" s="1"/>
  <c r="O74" i="13"/>
  <c r="P74" i="13" s="1"/>
  <c r="M83" i="13"/>
  <c r="K91" i="13"/>
  <c r="M84" i="13"/>
  <c r="K92" i="13"/>
</calcChain>
</file>

<file path=xl/sharedStrings.xml><?xml version="1.0" encoding="utf-8"?>
<sst xmlns="http://schemas.openxmlformats.org/spreadsheetml/2006/main" count="201" uniqueCount="96">
  <si>
    <t>Parabolic</t>
  </si>
  <si>
    <t>Trapezoidal</t>
  </si>
  <si>
    <t>(ft)</t>
  </si>
  <si>
    <t>Cross-sectional area, A</t>
  </si>
  <si>
    <t>Sideslope, Z</t>
  </si>
  <si>
    <t>Bottom Width, b</t>
  </si>
  <si>
    <t>Max. Depth, d</t>
  </si>
  <si>
    <t>Wetted Perimeter, P</t>
  </si>
  <si>
    <t>Hydraulic Radius, R</t>
  </si>
  <si>
    <t>Manning's Coefficient, n</t>
  </si>
  <si>
    <t>Velocity, V</t>
  </si>
  <si>
    <t>(ft/s)</t>
  </si>
  <si>
    <t>Channel Capacity, Q</t>
  </si>
  <si>
    <t>(cfs)</t>
  </si>
  <si>
    <t>Velocity Check</t>
  </si>
  <si>
    <t>Capacity Check</t>
  </si>
  <si>
    <t>Top Width, T</t>
  </si>
  <si>
    <t>Figure 8.05b</t>
  </si>
  <si>
    <t>Fig. 8.05b</t>
  </si>
  <si>
    <t>V-Shaped</t>
  </si>
  <si>
    <t>User Input Data</t>
  </si>
  <si>
    <t>Calculated Value</t>
  </si>
  <si>
    <t>Reference Data</t>
  </si>
  <si>
    <t>Designed By:</t>
  </si>
  <si>
    <t>Date:</t>
  </si>
  <si>
    <t>Checked By:</t>
  </si>
  <si>
    <t>Company:</t>
  </si>
  <si>
    <t>Project Name:</t>
  </si>
  <si>
    <t>Project No.:</t>
  </si>
  <si>
    <t>Raleigh</t>
  </si>
  <si>
    <t>Design storm</t>
  </si>
  <si>
    <t>10-yr</t>
  </si>
  <si>
    <t>Required Flow, Q (cfs)</t>
  </si>
  <si>
    <t xml:space="preserve">  Recommended for design of temporary synthethic liners or riprap liners</t>
  </si>
  <si>
    <t>Table 8.05f</t>
  </si>
  <si>
    <t>Channel slope, s (ft/ft)</t>
  </si>
  <si>
    <t>Table 8.05g</t>
  </si>
  <si>
    <r>
      <t>(ft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>)</t>
    </r>
  </si>
  <si>
    <t>Manning's Eqn.</t>
  </si>
  <si>
    <t>Continuity Eqn.</t>
  </si>
  <si>
    <r>
      <t>(lb/ft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>)</t>
    </r>
  </si>
  <si>
    <t>Shear Stress, Tau</t>
  </si>
  <si>
    <t>Shear Stress Check</t>
  </si>
  <si>
    <r>
      <t>Vary riprap size and depth until Required Q is met and Tau&lt;Tau</t>
    </r>
    <r>
      <rPr>
        <vertAlign val="subscript"/>
        <sz val="10"/>
        <rFont val="Arial"/>
        <family val="2"/>
      </rPr>
      <t xml:space="preserve">p </t>
    </r>
    <r>
      <rPr>
        <sz val="10"/>
        <rFont val="Arial"/>
        <family val="2"/>
      </rPr>
      <t>or use Figure 8.05d</t>
    </r>
  </si>
  <si>
    <t>Figure 8.05d</t>
  </si>
  <si>
    <r>
      <t>Vary riprap size and depth until Required Q is met and Tau&lt;Tau</t>
    </r>
    <r>
      <rPr>
        <vertAlign val="subscript"/>
        <sz val="10"/>
        <rFont val="Arial"/>
        <family val="2"/>
      </rPr>
      <t>p.</t>
    </r>
  </si>
  <si>
    <r>
      <t>Permissible Shear Stress, Tau</t>
    </r>
    <r>
      <rPr>
        <vertAlign val="subscript"/>
        <sz val="10"/>
        <rFont val="Arial"/>
        <family val="2"/>
      </rPr>
      <t>d</t>
    </r>
    <r>
      <rPr>
        <sz val="10"/>
        <rFont val="Arial"/>
      </rPr>
      <t/>
    </r>
  </si>
  <si>
    <r>
      <t>Riprap Size, d</t>
    </r>
    <r>
      <rPr>
        <vertAlign val="subscript"/>
        <sz val="10"/>
        <rFont val="Arial"/>
        <family val="2"/>
      </rPr>
      <t>50</t>
    </r>
  </si>
  <si>
    <r>
      <t>Permissible Shear Stress, Tau</t>
    </r>
    <r>
      <rPr>
        <vertAlign val="subscript"/>
        <sz val="10"/>
        <rFont val="Arial"/>
        <family val="2"/>
      </rPr>
      <t>d</t>
    </r>
  </si>
  <si>
    <t>Sideslope Check</t>
  </si>
  <si>
    <t>Angle of repose</t>
  </si>
  <si>
    <t>Figure 8.05g</t>
  </si>
  <si>
    <t>Figure 8.05h</t>
  </si>
  <si>
    <t>Figure 8.05i</t>
  </si>
  <si>
    <t>From Tables above</t>
  </si>
  <si>
    <r>
      <t>Tractive force ratio, K</t>
    </r>
    <r>
      <rPr>
        <vertAlign val="subscript"/>
        <sz val="12"/>
        <rFont val="Arial"/>
      </rPr>
      <t>2</t>
    </r>
  </si>
  <si>
    <r>
      <t>d</t>
    </r>
    <r>
      <rPr>
        <vertAlign val="subscript"/>
        <sz val="12"/>
        <rFont val="Arial"/>
      </rPr>
      <t>50</t>
    </r>
    <r>
      <rPr>
        <sz val="12"/>
        <rFont val="Arial"/>
      </rPr>
      <t xml:space="preserve"> bottom</t>
    </r>
  </si>
  <si>
    <r>
      <t>d</t>
    </r>
    <r>
      <rPr>
        <vertAlign val="subscript"/>
        <sz val="12"/>
        <rFont val="Arial"/>
      </rPr>
      <t>50</t>
    </r>
    <r>
      <rPr>
        <sz val="12"/>
        <rFont val="Arial"/>
      </rPr>
      <t xml:space="preserve"> sides</t>
    </r>
  </si>
  <si>
    <r>
      <t xml:space="preserve">  Tractive Force Procedure--</t>
    </r>
    <r>
      <rPr>
        <b/>
        <sz val="16"/>
        <color indexed="43"/>
        <rFont val="Arial"/>
        <family val="2"/>
      </rPr>
      <t>Riprap-Steep Gradient (&gt;10%)</t>
    </r>
    <r>
      <rPr>
        <b/>
        <sz val="16"/>
        <color indexed="9"/>
        <rFont val="Arial"/>
        <family val="2"/>
      </rPr>
      <t>:</t>
    </r>
  </si>
  <si>
    <t>Figures 8.05j-l</t>
  </si>
  <si>
    <t>Figure 8.05j: Steep Slope Riprap Design, B=2, Z=3.</t>
  </si>
  <si>
    <t>Figure 8.05k: Steep Slope Riprap Design, B=4, Z=3.</t>
  </si>
  <si>
    <t>Figure 8.05l: Steep Slope Riprap Design, B=6, Z=3.</t>
  </si>
  <si>
    <r>
      <t>Riprap mean diameter, d</t>
    </r>
    <r>
      <rPr>
        <vertAlign val="subscript"/>
        <sz val="12"/>
        <rFont val="Arial"/>
        <family val="2"/>
      </rPr>
      <t>50c</t>
    </r>
    <r>
      <rPr>
        <sz val="12"/>
        <rFont val="Arial"/>
      </rPr>
      <t xml:space="preserve"> (ft)</t>
    </r>
  </si>
  <si>
    <r>
      <t>Flow depth, d</t>
    </r>
    <r>
      <rPr>
        <vertAlign val="subscript"/>
        <sz val="12"/>
        <rFont val="Arial"/>
        <family val="2"/>
      </rPr>
      <t>n</t>
    </r>
    <r>
      <rPr>
        <sz val="12"/>
        <rFont val="Arial"/>
      </rPr>
      <t xml:space="preserve"> (ft)</t>
    </r>
  </si>
  <si>
    <t>Channel sideslopes, Z</t>
  </si>
  <si>
    <t>Are sideslopes 3:1?</t>
  </si>
  <si>
    <t>dn</t>
  </si>
  <si>
    <t>Table 8.05h</t>
  </si>
  <si>
    <t>Table 8.05h: Values of A3/Az for Selected Sideslopes and Depth-to-Bottom Width Ratios</t>
  </si>
  <si>
    <r>
      <t>A</t>
    </r>
    <r>
      <rPr>
        <vertAlign val="subscript"/>
        <sz val="12"/>
        <rFont val="Arial"/>
        <family val="2"/>
      </rPr>
      <t>3</t>
    </r>
    <r>
      <rPr>
        <sz val="12"/>
        <rFont val="Arial"/>
      </rPr>
      <t>/A</t>
    </r>
    <r>
      <rPr>
        <vertAlign val="subscript"/>
        <sz val="12"/>
        <rFont val="Arial"/>
        <family val="2"/>
      </rPr>
      <t>Z</t>
    </r>
  </si>
  <si>
    <t>Flow depth, d (ft)</t>
  </si>
  <si>
    <r>
      <t>Riprap size, d</t>
    </r>
    <r>
      <rPr>
        <vertAlign val="subscript"/>
        <sz val="12"/>
        <rFont val="Arial"/>
        <family val="2"/>
      </rPr>
      <t>50</t>
    </r>
    <r>
      <rPr>
        <sz val="12"/>
        <rFont val="Arial"/>
      </rPr>
      <t xml:space="preserve"> (ft)</t>
    </r>
  </si>
  <si>
    <t>Channel bottom width, b (ft)</t>
  </si>
  <si>
    <t>b</t>
  </si>
  <si>
    <t>d50c</t>
  </si>
  <si>
    <t>d/b</t>
  </si>
  <si>
    <t>Return to Main Worksheet</t>
  </si>
  <si>
    <t>Guide to Color Key:</t>
  </si>
  <si>
    <r>
      <t>For intermediate channel widths, interpolate between the charts to find d</t>
    </r>
    <r>
      <rPr>
        <vertAlign val="subscript"/>
        <sz val="12"/>
        <rFont val="Arial"/>
      </rPr>
      <t>50c</t>
    </r>
    <r>
      <rPr>
        <sz val="12"/>
        <rFont val="Arial"/>
      </rPr>
      <t xml:space="preserve"> and d</t>
    </r>
    <r>
      <rPr>
        <vertAlign val="subscript"/>
        <sz val="12"/>
        <rFont val="Arial"/>
      </rPr>
      <t>n</t>
    </r>
    <r>
      <rPr>
        <sz val="12"/>
        <rFont val="Arial"/>
      </rPr>
      <t xml:space="preserve"> using table below.</t>
    </r>
  </si>
  <si>
    <r>
      <t xml:space="preserve">     (for b=3, enter d</t>
    </r>
    <r>
      <rPr>
        <vertAlign val="subscript"/>
        <sz val="12"/>
        <rFont val="Arial"/>
      </rPr>
      <t>50c</t>
    </r>
    <r>
      <rPr>
        <sz val="12"/>
        <rFont val="Arial"/>
      </rPr>
      <t xml:space="preserve"> and d</t>
    </r>
    <r>
      <rPr>
        <vertAlign val="subscript"/>
        <sz val="12"/>
        <rFont val="Arial"/>
      </rPr>
      <t>n</t>
    </r>
    <r>
      <rPr>
        <sz val="12"/>
        <rFont val="Arial"/>
      </rPr>
      <t xml:space="preserve"> for b=2 and b=4 from charts)</t>
    </r>
  </si>
  <si>
    <t>Site Location (City/Town):</t>
  </si>
  <si>
    <t>Channel/Waterway Id.:</t>
  </si>
  <si>
    <r>
      <t>Ratio of max side shear to max bottom shear, K</t>
    </r>
    <r>
      <rPr>
        <vertAlign val="subscript"/>
        <sz val="12"/>
        <rFont val="Arial"/>
      </rPr>
      <t>1</t>
    </r>
  </si>
  <si>
    <t>Figure 8.05g: Angle of Repose for Different Rock Shapes and Sizes.</t>
  </si>
  <si>
    <r>
      <t>Figure 8.05i: Tractive Force Ratio, K</t>
    </r>
    <r>
      <rPr>
        <b/>
        <vertAlign val="subscript"/>
        <sz val="14"/>
        <rFont val="Arial"/>
        <family val="2"/>
      </rPr>
      <t>2</t>
    </r>
  </si>
  <si>
    <r>
      <t>Figure 8.05h: Ratio of Side Shear Stress to Bottom Shear Stress, K</t>
    </r>
    <r>
      <rPr>
        <b/>
        <vertAlign val="subscript"/>
        <sz val="14"/>
        <rFont val="Arial"/>
        <family val="2"/>
      </rPr>
      <t>1</t>
    </r>
    <r>
      <rPr>
        <b/>
        <sz val="14"/>
        <rFont val="Arial"/>
        <family val="2"/>
      </rPr>
      <t>.</t>
    </r>
  </si>
  <si>
    <t>Figure 8.05b: Channel Geometries for V-Shaped, Parabolic, and Trapezoidal Channels.</t>
  </si>
  <si>
    <t>Table 8.05f: Manning's Roughness Coefficients.</t>
  </si>
  <si>
    <t>Table 8.05g: Permissible Shear Stresses for Riprap and Temporary Liners.</t>
  </si>
  <si>
    <t>Manning's Equation and Continuity Equation</t>
  </si>
  <si>
    <t>s</t>
  </si>
  <si>
    <t>Return to Main Worksheet-Trapezoidal</t>
  </si>
  <si>
    <t>Return to Main Worksheet-V-shaped</t>
  </si>
  <si>
    <t>Return to Main Worksheet-Parabolic</t>
  </si>
  <si>
    <t>Figure 8.05d: Solution of Manning's equation for trapezoidal channels of various side slopes.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</si>
</sst>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0.0"/>
  </numFmts>
  <fonts count="19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u/>
      <sz val="10"/>
      <color indexed="12"/>
      <name val="Arial"/>
    </font>
    <font>
      <b/>
      <sz val="14"/>
      <name val="Arial"/>
      <family val="2"/>
    </font>
    <font>
      <sz val="8"/>
      <name val="Arial"/>
    </font>
    <font>
      <sz val="12"/>
      <name val="Arial"/>
    </font>
    <font>
      <sz val="12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b/>
      <sz val="16"/>
      <color indexed="9"/>
      <name val="Arial"/>
      <family val="2"/>
    </font>
    <font>
      <sz val="10"/>
      <color indexed="9"/>
      <name val="Arial"/>
      <family val="2"/>
    </font>
    <font>
      <vertAlign val="subscript"/>
      <sz val="12"/>
      <name val="Arial"/>
      <family val="2"/>
    </font>
    <font>
      <b/>
      <sz val="16"/>
      <color indexed="43"/>
      <name val="Arial"/>
      <family val="2"/>
    </font>
    <font>
      <sz val="10"/>
      <name val="Arial"/>
      <family val="2"/>
    </font>
    <font>
      <vertAlign val="subscript"/>
      <sz val="12"/>
      <name val="Arial"/>
    </font>
    <font>
      <sz val="11"/>
      <name val="Arial"/>
    </font>
    <font>
      <sz val="10"/>
      <name val="Arial"/>
    </font>
    <font>
      <b/>
      <vertAlign val="subscript"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1">
    <xf numFmtId="0" fontId="0" fillId="0" borderId="0" xfId="0"/>
    <xf numFmtId="0" fontId="0" fillId="2" borderId="0" xfId="0" applyFill="1"/>
    <xf numFmtId="0" fontId="6" fillId="0" borderId="0" xfId="0" applyFont="1"/>
    <xf numFmtId="0" fontId="7" fillId="0" borderId="0" xfId="0" applyFont="1"/>
    <xf numFmtId="0" fontId="0" fillId="0" borderId="0" xfId="0" applyFill="1"/>
    <xf numFmtId="0" fontId="1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Border="1"/>
    <xf numFmtId="0" fontId="1" fillId="0" borderId="0" xfId="0" applyFont="1" applyFill="1" applyBorder="1" applyAlignment="1">
      <alignment horizontal="center"/>
    </xf>
    <xf numFmtId="2" fontId="1" fillId="3" borderId="0" xfId="0" applyNumberFormat="1" applyFont="1" applyFill="1" applyBorder="1" applyAlignment="1">
      <alignment horizontal="center"/>
    </xf>
    <xf numFmtId="0" fontId="0" fillId="0" borderId="2" xfId="0" applyBorder="1"/>
    <xf numFmtId="2" fontId="1" fillId="3" borderId="3" xfId="0" applyNumberFormat="1" applyFont="1" applyFill="1" applyBorder="1" applyAlignment="1">
      <alignment horizontal="center"/>
    </xf>
    <xf numFmtId="170" fontId="1" fillId="3" borderId="0" xfId="0" applyNumberFormat="1" applyFont="1" applyFill="1" applyBorder="1" applyAlignment="1">
      <alignment horizontal="center"/>
    </xf>
    <xf numFmtId="170" fontId="1" fillId="3" borderId="3" xfId="0" applyNumberFormat="1" applyFont="1" applyFill="1" applyBorder="1" applyAlignment="1">
      <alignment horizontal="center"/>
    </xf>
    <xf numFmtId="170" fontId="0" fillId="4" borderId="0" xfId="0" applyNumberFormat="1" applyFill="1" applyBorder="1" applyAlignment="1">
      <alignment horizontal="center"/>
    </xf>
    <xf numFmtId="170" fontId="0" fillId="4" borderId="3" xfId="0" applyNumberForma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2" borderId="1" xfId="1" applyFill="1" applyBorder="1" applyAlignment="1" applyProtection="1">
      <alignment horizontal="center"/>
    </xf>
    <xf numFmtId="0" fontId="1" fillId="0" borderId="0" xfId="1" applyFont="1" applyBorder="1" applyAlignment="1" applyProtection="1">
      <alignment horizontal="center"/>
    </xf>
    <xf numFmtId="0" fontId="0" fillId="0" borderId="3" xfId="0" applyBorder="1"/>
    <xf numFmtId="0" fontId="4" fillId="0" borderId="4" xfId="0" applyFont="1" applyFill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170" fontId="0" fillId="3" borderId="0" xfId="0" applyNumberFormat="1" applyFill="1" applyBorder="1" applyAlignment="1">
      <alignment horizontal="center"/>
    </xf>
    <xf numFmtId="170" fontId="0" fillId="3" borderId="3" xfId="0" applyNumberFormat="1" applyFill="1" applyBorder="1" applyAlignment="1">
      <alignment horizontal="center"/>
    </xf>
    <xf numFmtId="2" fontId="0" fillId="3" borderId="0" xfId="0" applyNumberFormat="1" applyFill="1" applyBorder="1" applyAlignment="1">
      <alignment horizontal="center"/>
    </xf>
    <xf numFmtId="0" fontId="0" fillId="0" borderId="5" xfId="0" applyBorder="1"/>
    <xf numFmtId="0" fontId="7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7" fillId="0" borderId="6" xfId="0" applyFont="1" applyFill="1" applyBorder="1"/>
    <xf numFmtId="0" fontId="7" fillId="0" borderId="7" xfId="0" applyFont="1" applyFill="1" applyBorder="1"/>
    <xf numFmtId="0" fontId="7" fillId="0" borderId="8" xfId="0" applyFont="1" applyFill="1" applyBorder="1"/>
    <xf numFmtId="0" fontId="4" fillId="0" borderId="0" xfId="0" applyFont="1" applyFill="1" applyBorder="1" applyAlignment="1">
      <alignment horizontal="left"/>
    </xf>
    <xf numFmtId="0" fontId="10" fillId="5" borderId="0" xfId="0" applyFont="1" applyFill="1"/>
    <xf numFmtId="0" fontId="11" fillId="5" borderId="0" xfId="0" applyFont="1" applyFill="1"/>
    <xf numFmtId="0" fontId="1" fillId="4" borderId="0" xfId="0" applyFont="1" applyFill="1" applyBorder="1" applyAlignment="1">
      <alignment horizontal="center"/>
    </xf>
    <xf numFmtId="170" fontId="1" fillId="4" borderId="0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170" fontId="1" fillId="4" borderId="3" xfId="0" applyNumberFormat="1" applyFont="1" applyFill="1" applyBorder="1" applyAlignment="1">
      <alignment horizontal="center"/>
    </xf>
    <xf numFmtId="170" fontId="1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3" fillId="0" borderId="0" xfId="1" applyFill="1" applyAlignment="1" applyProtection="1"/>
    <xf numFmtId="0" fontId="0" fillId="0" borderId="0" xfId="0" applyBorder="1" applyAlignment="1">
      <alignment horizontal="center"/>
    </xf>
    <xf numFmtId="2" fontId="1" fillId="4" borderId="0" xfId="0" applyNumberFormat="1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6" fillId="0" borderId="0" xfId="0" applyFont="1" applyAlignment="1">
      <alignment wrapText="1"/>
    </xf>
    <xf numFmtId="0" fontId="3" fillId="0" borderId="1" xfId="1" applyBorder="1" applyAlignment="1" applyProtection="1">
      <alignment horizontal="center" vertical="top" wrapText="1"/>
    </xf>
    <xf numFmtId="0" fontId="16" fillId="0" borderId="0" xfId="0" applyFont="1"/>
    <xf numFmtId="0" fontId="6" fillId="4" borderId="0" xfId="0" applyFont="1" applyFill="1" applyBorder="1" applyAlignment="1">
      <alignment horizontal="center"/>
    </xf>
    <xf numFmtId="170" fontId="6" fillId="3" borderId="0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170" fontId="6" fillId="4" borderId="7" xfId="0" applyNumberFormat="1" applyFont="1" applyFill="1" applyBorder="1" applyAlignment="1">
      <alignment horizontal="center"/>
    </xf>
    <xf numFmtId="170" fontId="6" fillId="3" borderId="7" xfId="0" applyNumberFormat="1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170" fontId="6" fillId="3" borderId="9" xfId="0" applyNumberFormat="1" applyFont="1" applyFill="1" applyBorder="1" applyAlignment="1">
      <alignment horizontal="center"/>
    </xf>
    <xf numFmtId="170" fontId="6" fillId="3" borderId="10" xfId="0" applyNumberFormat="1" applyFont="1" applyFill="1" applyBorder="1" applyAlignment="1">
      <alignment horizontal="center"/>
    </xf>
    <xf numFmtId="0" fontId="17" fillId="0" borderId="0" xfId="0" applyFont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170" fontId="6" fillId="0" borderId="0" xfId="0" applyNumberFormat="1" applyFont="1" applyFill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2" xfId="0" applyFont="1" applyBorder="1" applyAlignment="1">
      <alignment horizontal="right"/>
    </xf>
    <xf numFmtId="0" fontId="6" fillId="0" borderId="13" xfId="0" applyFont="1" applyBorder="1" applyAlignment="1">
      <alignment horizontal="right"/>
    </xf>
    <xf numFmtId="0" fontId="0" fillId="0" borderId="14" xfId="0" applyBorder="1" applyAlignment="1">
      <alignment horizontal="center" vertical="center" textRotation="90" wrapText="1"/>
    </xf>
    <xf numFmtId="0" fontId="0" fillId="0" borderId="14" xfId="0" applyFill="1" applyBorder="1" applyAlignment="1">
      <alignment horizontal="center" vertical="center" textRotation="90" wrapText="1"/>
    </xf>
    <xf numFmtId="0" fontId="1" fillId="0" borderId="14" xfId="0" applyFont="1" applyFill="1" applyBorder="1" applyAlignment="1">
      <alignment horizontal="center" vertical="center" textRotation="90" wrapText="1"/>
    </xf>
    <xf numFmtId="0" fontId="1" fillId="0" borderId="15" xfId="0" applyFont="1" applyFill="1" applyBorder="1" applyAlignment="1">
      <alignment horizontal="center" vertical="center" textRotation="90" wrapText="1"/>
    </xf>
    <xf numFmtId="0" fontId="3" fillId="2" borderId="0" xfId="1" applyFill="1" applyBorder="1" applyAlignment="1" applyProtection="1">
      <alignment horizontal="center" vertical="center" textRotation="90" wrapText="1"/>
    </xf>
    <xf numFmtId="0" fontId="0" fillId="0" borderId="0" xfId="0" applyBorder="1" applyAlignment="1">
      <alignment horizontal="center" vertical="center" textRotation="90"/>
    </xf>
    <xf numFmtId="0" fontId="3" fillId="2" borderId="0" xfId="1" applyFont="1" applyFill="1" applyBorder="1" applyAlignment="1" applyProtection="1">
      <alignment horizontal="center" vertical="center" textRotation="90" wrapText="1"/>
    </xf>
    <xf numFmtId="0" fontId="3" fillId="2" borderId="0" xfId="1" applyFill="1" applyBorder="1" applyAlignment="1" applyProtection="1">
      <alignment horizontal="center" vertical="center" textRotation="90"/>
    </xf>
    <xf numFmtId="0" fontId="0" fillId="0" borderId="5" xfId="0" applyBorder="1" applyAlignment="1">
      <alignment horizontal="center" vertical="center" textRotation="90"/>
    </xf>
    <xf numFmtId="0" fontId="0" fillId="3" borderId="0" xfId="0" applyFill="1" applyBorder="1" applyAlignment="1">
      <alignment horizontal="center" vertical="center" textRotation="90" wrapText="1"/>
    </xf>
    <xf numFmtId="0" fontId="0" fillId="3" borderId="5" xfId="0" applyFill="1" applyBorder="1" applyAlignment="1">
      <alignment horizontal="center" vertical="center" textRotation="90" wrapText="1"/>
    </xf>
    <xf numFmtId="0" fontId="1" fillId="3" borderId="5" xfId="0" applyFont="1" applyFill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/>
    </xf>
    <xf numFmtId="0" fontId="1" fillId="3" borderId="0" xfId="0" applyFont="1" applyFill="1" applyBorder="1" applyAlignment="1">
      <alignment horizontal="center" vertical="center" textRotation="90" wrapText="1"/>
    </xf>
    <xf numFmtId="0" fontId="0" fillId="0" borderId="0" xfId="0" applyAlignment="1"/>
    <xf numFmtId="0" fontId="1" fillId="0" borderId="0" xfId="0" applyFont="1" applyBorder="1" applyAlignment="1">
      <alignment horizontal="center" vertical="center" textRotation="90"/>
    </xf>
    <xf numFmtId="0" fontId="0" fillId="3" borderId="3" xfId="0" applyFill="1" applyBorder="1" applyAlignment="1">
      <alignment horizontal="center" vertical="center" textRotation="90" wrapText="1"/>
    </xf>
    <xf numFmtId="0" fontId="1" fillId="3" borderId="3" xfId="0" applyFont="1" applyFill="1" applyBorder="1" applyAlignment="1">
      <alignment horizontal="center" vertical="center" textRotation="90" wrapText="1"/>
    </xf>
    <xf numFmtId="0" fontId="1" fillId="3" borderId="16" xfId="0" applyFont="1" applyFill="1" applyBorder="1" applyAlignment="1">
      <alignment horizontal="center" vertical="center" textRotation="90" wrapText="1"/>
    </xf>
    <xf numFmtId="0" fontId="5" fillId="3" borderId="0" xfId="0" applyFont="1" applyFill="1" applyBorder="1" applyAlignment="1">
      <alignment horizontal="center" vertical="center" textRotation="90" wrapText="1"/>
    </xf>
    <xf numFmtId="0" fontId="5" fillId="3" borderId="3" xfId="0" applyFont="1" applyFill="1" applyBorder="1" applyAlignment="1">
      <alignment horizontal="center" vertical="center" textRotation="90" wrapText="1"/>
    </xf>
    <xf numFmtId="0" fontId="0" fillId="3" borderId="16" xfId="0" applyFill="1" applyBorder="1" applyAlignment="1">
      <alignment horizontal="center" vertical="center" textRotation="90" wrapText="1"/>
    </xf>
    <xf numFmtId="0" fontId="0" fillId="5" borderId="0" xfId="0" applyFill="1"/>
    <xf numFmtId="0" fontId="2" fillId="0" borderId="17" xfId="0" applyFont="1" applyFill="1" applyBorder="1" applyAlignment="1"/>
    <xf numFmtId="0" fontId="2" fillId="0" borderId="11" xfId="0" applyFont="1" applyFill="1" applyBorder="1" applyAlignment="1"/>
    <xf numFmtId="0" fontId="2" fillId="0" borderId="11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7" fillId="0" borderId="0" xfId="0" applyFont="1" applyBorder="1"/>
    <xf numFmtId="0" fontId="7" fillId="0" borderId="7" xfId="0" applyFont="1" applyBorder="1"/>
    <xf numFmtId="0" fontId="0" fillId="0" borderId="0" xfId="0" applyAlignment="1">
      <alignment horizontal="center"/>
    </xf>
    <xf numFmtId="0" fontId="4" fillId="0" borderId="0" xfId="0" applyFont="1" applyFill="1" applyAlignment="1">
      <alignment wrapText="1"/>
    </xf>
    <xf numFmtId="0" fontId="3" fillId="2" borderId="0" xfId="1" applyFill="1" applyAlignment="1" applyProtection="1">
      <alignment horizontal="center" vertical="center" textRotation="90"/>
    </xf>
    <xf numFmtId="0" fontId="3" fillId="0" borderId="0" xfId="1" applyAlignment="1" applyProtection="1">
      <alignment horizontal="center" vertical="center" textRotation="90" wrapText="1"/>
    </xf>
    <xf numFmtId="0" fontId="0" fillId="0" borderId="0" xfId="0" applyBorder="1" applyAlignment="1">
      <alignment horizontal="center" vertical="center" textRotation="90" wrapText="1"/>
    </xf>
    <xf numFmtId="0" fontId="4" fillId="3" borderId="20" xfId="0" applyFont="1" applyFill="1" applyBorder="1" applyAlignment="1"/>
    <xf numFmtId="0" fontId="0" fillId="0" borderId="21" xfId="0" applyBorder="1" applyAlignment="1"/>
    <xf numFmtId="0" fontId="0" fillId="0" borderId="22" xfId="0" applyBorder="1" applyAlignment="1"/>
    <xf numFmtId="0" fontId="4" fillId="2" borderId="20" xfId="0" applyFont="1" applyFill="1" applyBorder="1" applyAlignment="1"/>
    <xf numFmtId="0" fontId="0" fillId="0" borderId="23" xfId="0" applyBorder="1" applyAlignment="1"/>
    <xf numFmtId="0" fontId="3" fillId="2" borderId="0" xfId="1" applyFont="1" applyFill="1" applyBorder="1" applyAlignment="1" applyProtection="1">
      <alignment horizontal="center"/>
    </xf>
    <xf numFmtId="0" fontId="0" fillId="0" borderId="6" xfId="0" applyBorder="1" applyAlignment="1"/>
    <xf numFmtId="0" fontId="3" fillId="2" borderId="7" xfId="1" applyFont="1" applyFill="1" applyBorder="1" applyAlignment="1" applyProtection="1">
      <alignment horizontal="center"/>
    </xf>
    <xf numFmtId="0" fontId="0" fillId="0" borderId="8" xfId="0" applyBorder="1" applyAlignment="1"/>
    <xf numFmtId="0" fontId="4" fillId="0" borderId="24" xfId="0" applyFont="1" applyBorder="1" applyAlignment="1"/>
    <xf numFmtId="0" fontId="4" fillId="4" borderId="20" xfId="0" applyFont="1" applyFill="1" applyBorder="1" applyAlignment="1"/>
    <xf numFmtId="0" fontId="7" fillId="4" borderId="18" xfId="0" applyFont="1" applyFill="1" applyBorder="1" applyAlignment="1"/>
    <xf numFmtId="0" fontId="7" fillId="0" borderId="18" xfId="0" applyFont="1" applyBorder="1" applyAlignment="1"/>
    <xf numFmtId="0" fontId="7" fillId="4" borderId="0" xfId="0" applyFont="1" applyFill="1" applyBorder="1" applyAlignment="1"/>
    <xf numFmtId="0" fontId="7" fillId="0" borderId="0" xfId="0" applyFont="1" applyBorder="1" applyAlignment="1"/>
    <xf numFmtId="0" fontId="7" fillId="4" borderId="7" xfId="0" applyFont="1" applyFill="1" applyBorder="1" applyAlignment="1"/>
    <xf numFmtId="0" fontId="7" fillId="0" borderId="7" xfId="0" applyFont="1" applyBorder="1" applyAlignment="1"/>
    <xf numFmtId="0" fontId="2" fillId="0" borderId="18" xfId="0" applyFont="1" applyFill="1" applyBorder="1" applyAlignment="1"/>
    <xf numFmtId="0" fontId="0" fillId="0" borderId="18" xfId="0" applyBorder="1" applyAlignment="1"/>
    <xf numFmtId="0" fontId="2" fillId="0" borderId="0" xfId="0" applyFont="1" applyFill="1" applyBorder="1" applyAlignment="1"/>
    <xf numFmtId="0" fontId="0" fillId="0" borderId="0" xfId="0" applyBorder="1" applyAlignment="1"/>
    <xf numFmtId="0" fontId="6" fillId="0" borderId="0" xfId="0" applyFont="1" applyAlignment="1">
      <alignment wrapText="1"/>
    </xf>
    <xf numFmtId="0" fontId="0" fillId="0" borderId="0" xfId="0" applyAlignment="1"/>
    <xf numFmtId="0" fontId="6" fillId="4" borderId="0" xfId="0" applyFont="1" applyFill="1" applyAlignment="1">
      <alignment horizontal="center"/>
    </xf>
    <xf numFmtId="0" fontId="10" fillId="5" borderId="0" xfId="0" applyFont="1" applyFill="1" applyAlignment="1">
      <alignment wrapText="1"/>
    </xf>
    <xf numFmtId="0" fontId="0" fillId="5" borderId="0" xfId="0" applyFill="1" applyAlignment="1">
      <alignment wrapText="1"/>
    </xf>
    <xf numFmtId="0" fontId="0" fillId="0" borderId="19" xfId="0" applyBorder="1" applyAlignment="1"/>
    <xf numFmtId="0" fontId="2" fillId="0" borderId="17" xfId="0" applyFont="1" applyFill="1" applyBorder="1" applyAlignment="1"/>
    <xf numFmtId="0" fontId="2" fillId="0" borderId="12" xfId="0" applyFont="1" applyFill="1" applyBorder="1" applyAlignment="1"/>
    <xf numFmtId="0" fontId="0" fillId="0" borderId="7" xfId="0" applyBorder="1" applyAlignment="1"/>
    <xf numFmtId="0" fontId="0" fillId="4" borderId="18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/>
    <xf numFmtId="0" fontId="3" fillId="2" borderId="0" xfId="1" applyFont="1" applyFill="1" applyAlignment="1" applyProtection="1">
      <alignment horizontal="center"/>
    </xf>
    <xf numFmtId="170" fontId="6" fillId="4" borderId="0" xfId="0" applyNumberFormat="1" applyFont="1" applyFill="1" applyAlignment="1">
      <alignment horizontal="center"/>
    </xf>
    <xf numFmtId="0" fontId="0" fillId="0" borderId="9" xfId="0" applyBorder="1" applyAlignment="1"/>
    <xf numFmtId="0" fontId="0" fillId="0" borderId="10" xfId="0" applyBorder="1" applyAlignment="1"/>
    <xf numFmtId="170" fontId="6" fillId="3" borderId="0" xfId="0" applyNumberFormat="1" applyFont="1" applyFill="1" applyAlignment="1">
      <alignment horizontal="center"/>
    </xf>
    <xf numFmtId="0" fontId="6" fillId="0" borderId="0" xfId="0" applyFont="1" applyAlignment="1"/>
    <xf numFmtId="0" fontId="3" fillId="2" borderId="0" xfId="1" applyFill="1" applyAlignment="1" applyProtection="1">
      <alignment horizontal="center"/>
    </xf>
    <xf numFmtId="0" fontId="0" fillId="0" borderId="1" xfId="0" applyBorder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6" fillId="3" borderId="0" xfId="0" applyFont="1" applyFill="1" applyAlignment="1"/>
    <xf numFmtId="0" fontId="3" fillId="2" borderId="0" xfId="1" applyFill="1" applyAlignment="1" applyProtection="1"/>
    <xf numFmtId="0" fontId="6" fillId="4" borderId="0" xfId="0" applyFont="1" applyFill="1" applyAlignment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3" fillId="6" borderId="24" xfId="1" applyFill="1" applyBorder="1" applyAlignment="1" applyProtection="1"/>
    <xf numFmtId="0" fontId="3" fillId="6" borderId="21" xfId="1" applyFill="1" applyBorder="1" applyAlignment="1" applyProtection="1"/>
    <xf numFmtId="0" fontId="3" fillId="6" borderId="23" xfId="1" applyFill="1" applyBorder="1" applyAlignment="1" applyProtection="1"/>
    <xf numFmtId="0" fontId="4" fillId="0" borderId="0" xfId="0" applyFont="1" applyFill="1" applyAlignment="1">
      <alignment wrapText="1"/>
    </xf>
    <xf numFmtId="0" fontId="3" fillId="0" borderId="21" xfId="1" applyBorder="1" applyAlignment="1" applyProtection="1"/>
    <xf numFmtId="0" fontId="3" fillId="0" borderId="23" xfId="1" applyBorder="1" applyAlignment="1" applyProtection="1"/>
    <xf numFmtId="0" fontId="4" fillId="0" borderId="0" xfId="0" applyFont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emf"/><Relationship Id="rId2" Type="http://schemas.openxmlformats.org/officeDocument/2006/relationships/image" Target="../media/image15.emf"/><Relationship Id="rId1" Type="http://schemas.openxmlformats.org/officeDocument/2006/relationships/image" Target="../media/image14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emf"/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120650</xdr:colOff>
      <xdr:row>3</xdr:row>
      <xdr:rowOff>101600</xdr:rowOff>
    </xdr:to>
    <xdr:pic>
      <xdr:nvPicPr>
        <xdr:cNvPr id="1228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99100" cy="577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57150</xdr:colOff>
      <xdr:row>95</xdr:row>
      <xdr:rowOff>0</xdr:rowOff>
    </xdr:from>
    <xdr:to>
      <xdr:col>7</xdr:col>
      <xdr:colOff>152400</xdr:colOff>
      <xdr:row>100</xdr:row>
      <xdr:rowOff>139700</xdr:rowOff>
    </xdr:to>
    <xdr:pic>
      <xdr:nvPicPr>
        <xdr:cNvPr id="1230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6682700"/>
          <a:ext cx="438785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7</xdr:col>
      <xdr:colOff>50800</xdr:colOff>
      <xdr:row>105</xdr:row>
      <xdr:rowOff>152400</xdr:rowOff>
    </xdr:to>
    <xdr:pic>
      <xdr:nvPicPr>
        <xdr:cNvPr id="12301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067000"/>
          <a:ext cx="434340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108</xdr:row>
      <xdr:rowOff>0</xdr:rowOff>
    </xdr:from>
    <xdr:to>
      <xdr:col>7</xdr:col>
      <xdr:colOff>12700</xdr:colOff>
      <xdr:row>110</xdr:row>
      <xdr:rowOff>63500</xdr:rowOff>
    </xdr:to>
    <xdr:pic>
      <xdr:nvPicPr>
        <xdr:cNvPr id="1230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216350"/>
          <a:ext cx="43053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113</xdr:row>
      <xdr:rowOff>0</xdr:rowOff>
    </xdr:from>
    <xdr:to>
      <xdr:col>7</xdr:col>
      <xdr:colOff>171450</xdr:colOff>
      <xdr:row>122</xdr:row>
      <xdr:rowOff>0</xdr:rowOff>
    </xdr:to>
    <xdr:pic>
      <xdr:nvPicPr>
        <xdr:cNvPr id="1230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060900"/>
          <a:ext cx="446405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6</xdr:row>
      <xdr:rowOff>139700</xdr:rowOff>
    </xdr:from>
    <xdr:to>
      <xdr:col>7</xdr:col>
      <xdr:colOff>69850</xdr:colOff>
      <xdr:row>10</xdr:row>
      <xdr:rowOff>152400</xdr:rowOff>
    </xdr:to>
    <xdr:pic>
      <xdr:nvPicPr>
        <xdr:cNvPr id="12304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543050"/>
          <a:ext cx="43434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12700</xdr:colOff>
      <xdr:row>23</xdr:row>
      <xdr:rowOff>114300</xdr:rowOff>
    </xdr:from>
    <xdr:to>
      <xdr:col>7</xdr:col>
      <xdr:colOff>101600</xdr:colOff>
      <xdr:row>27</xdr:row>
      <xdr:rowOff>114300</xdr:rowOff>
    </xdr:to>
    <xdr:pic>
      <xdr:nvPicPr>
        <xdr:cNvPr id="12305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4705350"/>
          <a:ext cx="4381500" cy="63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38</xdr:row>
      <xdr:rowOff>38100</xdr:rowOff>
    </xdr:from>
    <xdr:to>
      <xdr:col>7</xdr:col>
      <xdr:colOff>31750</xdr:colOff>
      <xdr:row>47</xdr:row>
      <xdr:rowOff>0</xdr:rowOff>
    </xdr:to>
    <xdr:pic>
      <xdr:nvPicPr>
        <xdr:cNvPr id="12306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264400"/>
          <a:ext cx="4305300" cy="1657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69850</xdr:colOff>
      <xdr:row>46</xdr:row>
      <xdr:rowOff>101600</xdr:rowOff>
    </xdr:from>
    <xdr:to>
      <xdr:col>7</xdr:col>
      <xdr:colOff>82550</xdr:colOff>
      <xdr:row>53</xdr:row>
      <xdr:rowOff>114300</xdr:rowOff>
    </xdr:to>
    <xdr:pic>
      <xdr:nvPicPr>
        <xdr:cNvPr id="12308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" y="8864600"/>
          <a:ext cx="4305300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95250</xdr:rowOff>
    </xdr:from>
    <xdr:to>
      <xdr:col>9</xdr:col>
      <xdr:colOff>431800</xdr:colOff>
      <xdr:row>23</xdr:row>
      <xdr:rowOff>57150</xdr:rowOff>
    </xdr:to>
    <xdr:pic>
      <xdr:nvPicPr>
        <xdr:cNvPr id="2150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08000"/>
          <a:ext cx="5861050" cy="3308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260350</xdr:colOff>
      <xdr:row>2</xdr:row>
      <xdr:rowOff>139700</xdr:rowOff>
    </xdr:from>
    <xdr:to>
      <xdr:col>10</xdr:col>
      <xdr:colOff>285750</xdr:colOff>
      <xdr:row>33</xdr:row>
      <xdr:rowOff>152400</xdr:rowOff>
    </xdr:to>
    <xdr:pic>
      <xdr:nvPicPr>
        <xdr:cNvPr id="2048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350" y="552450"/>
          <a:ext cx="6121400" cy="4946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222250</xdr:colOff>
      <xdr:row>2</xdr:row>
      <xdr:rowOff>133350</xdr:rowOff>
    </xdr:from>
    <xdr:to>
      <xdr:col>10</xdr:col>
      <xdr:colOff>323850</xdr:colOff>
      <xdr:row>20</xdr:row>
      <xdr:rowOff>139700</xdr:rowOff>
    </xdr:to>
    <xdr:pic>
      <xdr:nvPicPr>
        <xdr:cNvPr id="2355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596900"/>
          <a:ext cx="6267450" cy="290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2</xdr:row>
      <xdr:rowOff>63500</xdr:rowOff>
    </xdr:from>
    <xdr:to>
      <xdr:col>7</xdr:col>
      <xdr:colOff>342900</xdr:colOff>
      <xdr:row>27</xdr:row>
      <xdr:rowOff>114300</xdr:rowOff>
    </xdr:to>
    <xdr:pic>
      <xdr:nvPicPr>
        <xdr:cNvPr id="2457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85800"/>
          <a:ext cx="4419600" cy="405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2</xdr:row>
      <xdr:rowOff>76200</xdr:rowOff>
    </xdr:from>
    <xdr:to>
      <xdr:col>6</xdr:col>
      <xdr:colOff>495300</xdr:colOff>
      <xdr:row>23</xdr:row>
      <xdr:rowOff>133350</xdr:rowOff>
    </xdr:to>
    <xdr:pic>
      <xdr:nvPicPr>
        <xdr:cNvPr id="2560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508000"/>
          <a:ext cx="4102100" cy="3429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2</xdr:row>
      <xdr:rowOff>101600</xdr:rowOff>
    </xdr:from>
    <xdr:to>
      <xdr:col>11</xdr:col>
      <xdr:colOff>355600</xdr:colOff>
      <xdr:row>55</xdr:row>
      <xdr:rowOff>114300</xdr:rowOff>
    </xdr:to>
    <xdr:pic>
      <xdr:nvPicPr>
        <xdr:cNvPr id="266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88950"/>
          <a:ext cx="6813550" cy="843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</xdr:row>
      <xdr:rowOff>44450</xdr:rowOff>
    </xdr:from>
    <xdr:to>
      <xdr:col>6</xdr:col>
      <xdr:colOff>533400</xdr:colOff>
      <xdr:row>14</xdr:row>
      <xdr:rowOff>114300</xdr:rowOff>
    </xdr:to>
    <xdr:pic>
      <xdr:nvPicPr>
        <xdr:cNvPr id="225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0400"/>
          <a:ext cx="4133850" cy="181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50800</xdr:colOff>
      <xdr:row>15</xdr:row>
      <xdr:rowOff>38100</xdr:rowOff>
    </xdr:from>
    <xdr:to>
      <xdr:col>6</xdr:col>
      <xdr:colOff>527050</xdr:colOff>
      <xdr:row>27</xdr:row>
      <xdr:rowOff>6350</xdr:rowOff>
    </xdr:to>
    <xdr:pic>
      <xdr:nvPicPr>
        <xdr:cNvPr id="2253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2559050"/>
          <a:ext cx="4133850" cy="1911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76200</xdr:colOff>
      <xdr:row>3</xdr:row>
      <xdr:rowOff>44450</xdr:rowOff>
    </xdr:from>
    <xdr:to>
      <xdr:col>12</xdr:col>
      <xdr:colOff>565150</xdr:colOff>
      <xdr:row>14</xdr:row>
      <xdr:rowOff>133350</xdr:rowOff>
    </xdr:to>
    <xdr:pic>
      <xdr:nvPicPr>
        <xdr:cNvPr id="2253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660400"/>
          <a:ext cx="3975100" cy="1835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241300</xdr:colOff>
      <xdr:row>2</xdr:row>
      <xdr:rowOff>152400</xdr:rowOff>
    </xdr:from>
    <xdr:to>
      <xdr:col>10</xdr:col>
      <xdr:colOff>457200</xdr:colOff>
      <xdr:row>27</xdr:row>
      <xdr:rowOff>76200</xdr:rowOff>
    </xdr:to>
    <xdr:pic>
      <xdr:nvPicPr>
        <xdr:cNvPr id="1740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" y="546100"/>
          <a:ext cx="6311900" cy="390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222250</xdr:colOff>
      <xdr:row>32</xdr:row>
      <xdr:rowOff>63500</xdr:rowOff>
    </xdr:from>
    <xdr:to>
      <xdr:col>10</xdr:col>
      <xdr:colOff>438150</xdr:colOff>
      <xdr:row>57</xdr:row>
      <xdr:rowOff>82550</xdr:rowOff>
    </xdr:to>
    <xdr:pic>
      <xdr:nvPicPr>
        <xdr:cNvPr id="174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5302250"/>
          <a:ext cx="6311900" cy="398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146050</xdr:colOff>
      <xdr:row>62</xdr:row>
      <xdr:rowOff>57150</xdr:rowOff>
    </xdr:from>
    <xdr:to>
      <xdr:col>10</xdr:col>
      <xdr:colOff>438150</xdr:colOff>
      <xdr:row>87</xdr:row>
      <xdr:rowOff>63500</xdr:rowOff>
    </xdr:to>
    <xdr:pic>
      <xdr:nvPicPr>
        <xdr:cNvPr id="1741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050" y="10128250"/>
          <a:ext cx="6388100" cy="397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3</xdr:row>
      <xdr:rowOff>0</xdr:rowOff>
    </xdr:from>
    <xdr:to>
      <xdr:col>10</xdr:col>
      <xdr:colOff>533400</xdr:colOff>
      <xdr:row>32</xdr:row>
      <xdr:rowOff>95250</xdr:rowOff>
    </xdr:to>
    <xdr:pic>
      <xdr:nvPicPr>
        <xdr:cNvPr id="184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793750"/>
          <a:ext cx="6540500" cy="4711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2</xdr:row>
      <xdr:rowOff>133350</xdr:rowOff>
    </xdr:from>
    <xdr:to>
      <xdr:col>10</xdr:col>
      <xdr:colOff>279400</xdr:colOff>
      <xdr:row>24</xdr:row>
      <xdr:rowOff>57150</xdr:rowOff>
    </xdr:to>
    <xdr:pic>
      <xdr:nvPicPr>
        <xdr:cNvPr id="1945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520700"/>
          <a:ext cx="6051550" cy="3429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230"/>
  <sheetViews>
    <sheetView tabSelected="1" workbookViewId="0">
      <selection activeCell="J89" sqref="J89"/>
    </sheetView>
  </sheetViews>
  <sheetFormatPr defaultRowHeight="12.5" x14ac:dyDescent="0.25"/>
  <cols>
    <col min="1" max="1" width="21.7265625" customWidth="1"/>
    <col min="2" max="2" width="7.1796875" customWidth="1"/>
    <col min="3" max="3" width="6.81640625" customWidth="1"/>
    <col min="4" max="4" width="5.7265625" customWidth="1"/>
    <col min="5" max="5" width="6.81640625" customWidth="1"/>
    <col min="6" max="6" width="5.7265625" customWidth="1"/>
    <col min="7" max="7" width="7.453125" customWidth="1"/>
    <col min="8" max="8" width="7.7265625" customWidth="1"/>
    <col min="9" max="9" width="7.81640625" customWidth="1"/>
    <col min="10" max="10" width="6.26953125" customWidth="1"/>
    <col min="11" max="11" width="7.453125" customWidth="1"/>
    <col min="12" max="12" width="8.81640625" customWidth="1"/>
    <col min="13" max="13" width="5.7265625" customWidth="1"/>
    <col min="14" max="14" width="6.26953125" customWidth="1"/>
    <col min="15" max="15" width="6.453125" customWidth="1"/>
    <col min="16" max="16" width="5.54296875" customWidth="1"/>
    <col min="17" max="17" width="6" customWidth="1"/>
    <col min="18" max="18" width="6.26953125" customWidth="1"/>
  </cols>
  <sheetData>
    <row r="5" spans="1:14" ht="20" x14ac:dyDescent="0.4">
      <c r="A5" s="35" t="s">
        <v>58</v>
      </c>
      <c r="B5" s="36"/>
      <c r="C5" s="36"/>
      <c r="D5" s="36"/>
      <c r="E5" s="36"/>
      <c r="F5" s="92"/>
      <c r="G5" s="92"/>
      <c r="H5" s="92"/>
      <c r="I5" s="92"/>
      <c r="J5" s="92"/>
    </row>
    <row r="6" spans="1:14" ht="40.5" customHeight="1" x14ac:dyDescent="0.4">
      <c r="A6" s="128" t="s">
        <v>33</v>
      </c>
      <c r="B6" s="129"/>
      <c r="C6" s="129"/>
      <c r="D6" s="129"/>
      <c r="E6" s="129"/>
      <c r="F6" s="126"/>
      <c r="G6" s="126"/>
      <c r="H6" s="126"/>
      <c r="I6" s="126"/>
      <c r="J6" s="126"/>
    </row>
    <row r="12" spans="1:14" ht="13" thickBot="1" x14ac:dyDescent="0.3"/>
    <row r="13" spans="1:14" ht="18.5" thickBot="1" x14ac:dyDescent="0.45">
      <c r="A13" s="113" t="s">
        <v>78</v>
      </c>
      <c r="B13" s="105"/>
      <c r="C13" s="105"/>
      <c r="D13" s="114" t="s">
        <v>20</v>
      </c>
      <c r="E13" s="105"/>
      <c r="F13" s="105"/>
      <c r="G13" s="106"/>
      <c r="H13" s="104" t="s">
        <v>21</v>
      </c>
      <c r="I13" s="105"/>
      <c r="J13" s="105"/>
      <c r="K13" s="106"/>
      <c r="L13" s="107" t="s">
        <v>22</v>
      </c>
      <c r="M13" s="105"/>
      <c r="N13" s="108"/>
    </row>
    <row r="14" spans="1:14" ht="18" x14ac:dyDescent="0.4">
      <c r="A14" s="29"/>
      <c r="B14" s="30"/>
      <c r="C14" s="30"/>
      <c r="D14" s="28"/>
    </row>
    <row r="15" spans="1:14" ht="15.5" x14ac:dyDescent="0.35">
      <c r="A15" s="93" t="s">
        <v>23</v>
      </c>
      <c r="B15" s="115"/>
      <c r="C15" s="116"/>
      <c r="D15" s="116"/>
      <c r="E15" s="116"/>
      <c r="F15" s="121" t="s">
        <v>24</v>
      </c>
      <c r="G15" s="122"/>
      <c r="H15" s="115"/>
      <c r="I15" s="130"/>
    </row>
    <row r="16" spans="1:14" ht="15.5" x14ac:dyDescent="0.35">
      <c r="A16" s="94" t="s">
        <v>25</v>
      </c>
      <c r="B16" s="117"/>
      <c r="C16" s="118"/>
      <c r="D16" s="118"/>
      <c r="E16" s="118"/>
      <c r="F16" s="123" t="s">
        <v>24</v>
      </c>
      <c r="G16" s="124"/>
      <c r="H16" s="117"/>
      <c r="I16" s="110"/>
    </row>
    <row r="17" spans="1:9" ht="15.5" x14ac:dyDescent="0.35">
      <c r="A17" s="94" t="s">
        <v>26</v>
      </c>
      <c r="B17" s="117"/>
      <c r="C17" s="118"/>
      <c r="D17" s="118"/>
      <c r="E17" s="118"/>
      <c r="F17" s="28"/>
      <c r="G17" s="97"/>
      <c r="H17" s="97"/>
      <c r="I17" s="31"/>
    </row>
    <row r="18" spans="1:9" ht="15.5" x14ac:dyDescent="0.35">
      <c r="A18" s="95" t="s">
        <v>27</v>
      </c>
      <c r="B18" s="117"/>
      <c r="C18" s="118"/>
      <c r="D18" s="118"/>
      <c r="E18" s="118"/>
      <c r="F18" s="28"/>
      <c r="G18" s="97"/>
      <c r="H18" s="97"/>
      <c r="I18" s="31"/>
    </row>
    <row r="19" spans="1:9" ht="15.5" x14ac:dyDescent="0.35">
      <c r="A19" s="96" t="s">
        <v>28</v>
      </c>
      <c r="B19" s="119"/>
      <c r="C19" s="120"/>
      <c r="D19" s="120"/>
      <c r="E19" s="120"/>
      <c r="F19" s="32"/>
      <c r="G19" s="98"/>
      <c r="H19" s="98"/>
      <c r="I19" s="33"/>
    </row>
    <row r="20" spans="1:9" ht="18" x14ac:dyDescent="0.4">
      <c r="A20" s="34"/>
      <c r="B20" s="28"/>
      <c r="C20" s="28"/>
      <c r="D20" s="28"/>
    </row>
    <row r="21" spans="1:9" ht="15.5" x14ac:dyDescent="0.35">
      <c r="A21" s="131" t="s">
        <v>81</v>
      </c>
      <c r="B21" s="122"/>
      <c r="C21" s="122"/>
      <c r="D21" s="134" t="s">
        <v>29</v>
      </c>
      <c r="E21" s="135"/>
    </row>
    <row r="22" spans="1:9" ht="15.5" x14ac:dyDescent="0.35">
      <c r="A22" s="132" t="s">
        <v>82</v>
      </c>
      <c r="B22" s="133"/>
      <c r="C22" s="133"/>
      <c r="D22" s="136">
        <v>101</v>
      </c>
      <c r="E22" s="137"/>
    </row>
    <row r="25" spans="1:9" x14ac:dyDescent="0.25">
      <c r="D25" s="44"/>
      <c r="E25" s="4"/>
    </row>
    <row r="30" spans="1:9" ht="15.5" x14ac:dyDescent="0.35">
      <c r="A30" s="125" t="s">
        <v>30</v>
      </c>
      <c r="B30" s="126"/>
      <c r="C30" s="127" t="s">
        <v>31</v>
      </c>
      <c r="D30" s="126"/>
      <c r="E30" s="84"/>
    </row>
    <row r="31" spans="1:9" ht="15.5" x14ac:dyDescent="0.35">
      <c r="A31" s="125" t="s">
        <v>32</v>
      </c>
      <c r="B31" s="126"/>
      <c r="C31" s="127">
        <v>30</v>
      </c>
      <c r="D31" s="126"/>
      <c r="E31" s="84"/>
    </row>
    <row r="32" spans="1:9" ht="15.5" x14ac:dyDescent="0.35">
      <c r="A32" s="125" t="s">
        <v>35</v>
      </c>
      <c r="B32" s="126"/>
      <c r="C32" s="127">
        <v>0.15</v>
      </c>
      <c r="D32" s="126"/>
      <c r="E32" s="84"/>
    </row>
    <row r="33" spans="1:7" ht="15.5" x14ac:dyDescent="0.35">
      <c r="A33" s="125" t="s">
        <v>65</v>
      </c>
      <c r="B33" s="126"/>
      <c r="C33" s="127">
        <v>2</v>
      </c>
      <c r="D33" s="126"/>
      <c r="E33" s="84"/>
    </row>
    <row r="34" spans="1:7" ht="13.5" x14ac:dyDescent="0.35">
      <c r="A34" s="125" t="s">
        <v>66</v>
      </c>
      <c r="B34" s="126"/>
      <c r="C34" s="138" t="str">
        <f>IF($C$33=3, "PROCEED", "SKIP TO STEP 2")</f>
        <v>SKIP TO STEP 2</v>
      </c>
      <c r="D34" s="126"/>
      <c r="E34" s="126"/>
      <c r="F34" s="84"/>
    </row>
    <row r="35" spans="1:7" ht="13.5" x14ac:dyDescent="0.35">
      <c r="A35" s="125" t="s">
        <v>73</v>
      </c>
      <c r="B35" s="126"/>
      <c r="C35" s="139"/>
      <c r="D35" s="139"/>
      <c r="E35" s="99"/>
    </row>
    <row r="36" spans="1:7" ht="14" x14ac:dyDescent="0.4">
      <c r="A36" s="125" t="s">
        <v>63</v>
      </c>
      <c r="B36" s="126"/>
      <c r="C36" s="139"/>
      <c r="D36" s="139"/>
      <c r="E36" s="140" t="s">
        <v>59</v>
      </c>
      <c r="F36" s="126"/>
      <c r="G36" s="84"/>
    </row>
    <row r="37" spans="1:7" ht="14" x14ac:dyDescent="0.4">
      <c r="A37" s="125" t="s">
        <v>64</v>
      </c>
      <c r="B37" s="126"/>
      <c r="C37" s="139"/>
      <c r="D37" s="139"/>
      <c r="E37" s="140" t="s">
        <v>59</v>
      </c>
      <c r="F37" s="126"/>
      <c r="G37" s="84"/>
    </row>
    <row r="38" spans="1:7" ht="15.5" x14ac:dyDescent="0.35">
      <c r="A38" s="2"/>
      <c r="B38" s="2"/>
      <c r="C38" s="63"/>
      <c r="D38" s="2"/>
    </row>
    <row r="39" spans="1:7" ht="15.5" x14ac:dyDescent="0.35">
      <c r="A39" s="2"/>
      <c r="B39" s="2"/>
      <c r="C39" s="2"/>
    </row>
    <row r="40" spans="1:7" ht="15.5" x14ac:dyDescent="0.35">
      <c r="A40" s="2"/>
      <c r="B40" s="2"/>
      <c r="C40" s="2"/>
    </row>
    <row r="41" spans="1:7" ht="15.5" x14ac:dyDescent="0.35">
      <c r="A41" s="2"/>
      <c r="B41" s="2"/>
      <c r="C41" s="2"/>
    </row>
    <row r="42" spans="1:7" ht="15.5" x14ac:dyDescent="0.35">
      <c r="A42" s="2"/>
      <c r="B42" s="2"/>
      <c r="C42" s="2"/>
      <c r="D42" s="2"/>
    </row>
    <row r="43" spans="1:7" ht="15.5" x14ac:dyDescent="0.35">
      <c r="A43" s="2"/>
      <c r="B43" s="2"/>
      <c r="C43" s="2"/>
      <c r="D43" s="2"/>
      <c r="G43" s="3"/>
    </row>
    <row r="44" spans="1:7" ht="15.5" x14ac:dyDescent="0.35">
      <c r="A44" s="2"/>
      <c r="B44" s="2"/>
      <c r="C44" s="2"/>
      <c r="D44" s="2"/>
      <c r="G44" s="2"/>
    </row>
    <row r="45" spans="1:7" ht="15.5" x14ac:dyDescent="0.35">
      <c r="C45" s="2"/>
      <c r="D45" s="2"/>
    </row>
    <row r="56" spans="1:8" ht="15.5" x14ac:dyDescent="0.35">
      <c r="A56" s="125" t="s">
        <v>73</v>
      </c>
      <c r="B56" s="126"/>
      <c r="C56" s="141">
        <v>2</v>
      </c>
      <c r="D56" s="126"/>
    </row>
    <row r="57" spans="1:8" ht="16.5" x14ac:dyDescent="0.4">
      <c r="A57" s="2" t="s">
        <v>79</v>
      </c>
      <c r="D57" s="51"/>
    </row>
    <row r="58" spans="1:8" ht="16.5" x14ac:dyDescent="0.4">
      <c r="A58" s="2" t="s">
        <v>80</v>
      </c>
    </row>
    <row r="59" spans="1:8" ht="16" thickBot="1" x14ac:dyDescent="0.4">
      <c r="A59" s="69" t="s">
        <v>74</v>
      </c>
      <c r="B59" s="142"/>
      <c r="C59" s="143"/>
      <c r="D59" s="61">
        <v>2</v>
      </c>
      <c r="E59" s="61">
        <v>3</v>
      </c>
      <c r="F59" s="61">
        <v>4</v>
      </c>
      <c r="G59" s="61">
        <v>5</v>
      </c>
      <c r="H59" s="62">
        <v>6</v>
      </c>
    </row>
    <row r="60" spans="1:8" ht="16" thickTop="1" x14ac:dyDescent="0.35">
      <c r="A60" s="67" t="s">
        <v>75</v>
      </c>
      <c r="B60" s="109" t="s">
        <v>59</v>
      </c>
      <c r="C60" s="110"/>
      <c r="D60" s="52"/>
      <c r="E60" s="53" t="e">
        <f>AVERAGE(D60,F60)</f>
        <v>#DIV/0!</v>
      </c>
      <c r="F60" s="52"/>
      <c r="G60" s="54" t="e">
        <f>AVERAGE(H60,F60)</f>
        <v>#DIV/0!</v>
      </c>
      <c r="H60" s="55"/>
    </row>
    <row r="61" spans="1:8" ht="15.5" x14ac:dyDescent="0.35">
      <c r="A61" s="68" t="s">
        <v>67</v>
      </c>
      <c r="B61" s="111" t="s">
        <v>59</v>
      </c>
      <c r="C61" s="112"/>
      <c r="D61" s="56"/>
      <c r="E61" s="57" t="e">
        <f>AVERAGE(D61,F61)</f>
        <v>#DIV/0!</v>
      </c>
      <c r="F61" s="58"/>
      <c r="G61" s="59" t="e">
        <f>AVERAGE(H61,F61)</f>
        <v>#DIV/0!</v>
      </c>
      <c r="H61" s="60"/>
    </row>
    <row r="62" spans="1:8" ht="15.5" x14ac:dyDescent="0.35">
      <c r="A62" s="2"/>
      <c r="B62" s="66"/>
      <c r="D62" s="51"/>
    </row>
    <row r="63" spans="1:8" ht="32" x14ac:dyDescent="0.4">
      <c r="A63" s="49" t="s">
        <v>63</v>
      </c>
      <c r="B63" s="127">
        <v>1.1000000000000001</v>
      </c>
      <c r="C63" s="126"/>
      <c r="D63" s="140" t="s">
        <v>59</v>
      </c>
      <c r="E63" s="126"/>
    </row>
    <row r="64" spans="1:8" ht="16.5" x14ac:dyDescent="0.4">
      <c r="A64" s="2" t="s">
        <v>64</v>
      </c>
      <c r="B64" s="127">
        <v>0.92</v>
      </c>
      <c r="C64" s="126"/>
      <c r="D64" s="140" t="s">
        <v>59</v>
      </c>
      <c r="E64" s="126"/>
    </row>
    <row r="65" spans="1:18" ht="15.5" x14ac:dyDescent="0.35">
      <c r="A65" s="2" t="s">
        <v>76</v>
      </c>
      <c r="B65" s="148">
        <f>B64/C56</f>
        <v>0.46</v>
      </c>
      <c r="C65" s="126"/>
    </row>
    <row r="66" spans="1:18" ht="16.5" x14ac:dyDescent="0.4">
      <c r="A66" s="2" t="s">
        <v>70</v>
      </c>
      <c r="B66" s="141">
        <v>1.222</v>
      </c>
      <c r="C66" s="126"/>
      <c r="D66" s="146" t="s">
        <v>68</v>
      </c>
      <c r="E66" s="126"/>
    </row>
    <row r="67" spans="1:18" ht="15.5" x14ac:dyDescent="0.35">
      <c r="A67" s="2" t="s">
        <v>71</v>
      </c>
      <c r="B67" s="144">
        <f>B66*B64</f>
        <v>1.1242400000000001</v>
      </c>
      <c r="C67" s="126"/>
      <c r="D67" s="2"/>
    </row>
    <row r="68" spans="1:18" ht="16.5" x14ac:dyDescent="0.4">
      <c r="A68" s="2" t="s">
        <v>72</v>
      </c>
      <c r="B68" s="144">
        <f>($B$67/$B$64)*$B$63</f>
        <v>1.3442000000000003</v>
      </c>
      <c r="C68" s="126"/>
      <c r="D68" s="2"/>
    </row>
    <row r="69" spans="1:18" ht="15.5" x14ac:dyDescent="0.35">
      <c r="A69" s="2"/>
      <c r="B69" s="2"/>
      <c r="C69" s="2"/>
      <c r="D69" s="2"/>
    </row>
    <row r="70" spans="1:18" ht="13" thickBot="1" x14ac:dyDescent="0.3">
      <c r="B70" s="9"/>
      <c r="C70" s="21"/>
      <c r="D70" s="9"/>
      <c r="E70" s="9"/>
      <c r="F70" s="9"/>
      <c r="G70" s="9"/>
      <c r="H70" s="9"/>
      <c r="I70" s="9"/>
      <c r="K70" s="9"/>
      <c r="L70" s="9"/>
      <c r="M70" s="9"/>
    </row>
    <row r="71" spans="1:18" ht="66" customHeight="1" x14ac:dyDescent="0.4">
      <c r="A71" s="22" t="s">
        <v>1</v>
      </c>
      <c r="B71" s="70" t="s">
        <v>4</v>
      </c>
      <c r="C71" s="70" t="s">
        <v>49</v>
      </c>
      <c r="D71" s="70" t="s">
        <v>5</v>
      </c>
      <c r="E71" s="70" t="s">
        <v>6</v>
      </c>
      <c r="F71" s="70" t="s">
        <v>16</v>
      </c>
      <c r="G71" s="70" t="s">
        <v>3</v>
      </c>
      <c r="H71" s="70" t="s">
        <v>7</v>
      </c>
      <c r="I71" s="70" t="s">
        <v>8</v>
      </c>
      <c r="J71" s="71" t="s">
        <v>47</v>
      </c>
      <c r="K71" s="72" t="s">
        <v>9</v>
      </c>
      <c r="L71" s="72" t="s">
        <v>48</v>
      </c>
      <c r="M71" s="72" t="s">
        <v>10</v>
      </c>
      <c r="N71" s="72" t="s">
        <v>14</v>
      </c>
      <c r="O71" s="72" t="s">
        <v>12</v>
      </c>
      <c r="P71" s="72" t="s">
        <v>15</v>
      </c>
      <c r="Q71" s="72" t="s">
        <v>41</v>
      </c>
      <c r="R71" s="73" t="s">
        <v>42</v>
      </c>
    </row>
    <row r="72" spans="1:18" ht="14.5" x14ac:dyDescent="0.25">
      <c r="A72" s="19" t="s">
        <v>17</v>
      </c>
      <c r="B72" s="20"/>
      <c r="C72" s="9"/>
      <c r="D72" s="5" t="s">
        <v>2</v>
      </c>
      <c r="E72" s="5" t="s">
        <v>2</v>
      </c>
      <c r="F72" s="5" t="s">
        <v>2</v>
      </c>
      <c r="G72" s="5" t="s">
        <v>37</v>
      </c>
      <c r="H72" s="5" t="s">
        <v>2</v>
      </c>
      <c r="I72" s="5" t="s">
        <v>2</v>
      </c>
      <c r="J72" s="5" t="s">
        <v>2</v>
      </c>
      <c r="K72" s="7"/>
      <c r="L72" s="45" t="s">
        <v>40</v>
      </c>
      <c r="M72" s="10" t="s">
        <v>11</v>
      </c>
      <c r="N72" s="9"/>
      <c r="O72" s="10" t="s">
        <v>13</v>
      </c>
      <c r="P72" s="9"/>
      <c r="Q72" s="45" t="s">
        <v>40</v>
      </c>
      <c r="R72" s="27"/>
    </row>
    <row r="73" spans="1:18" ht="57.5" x14ac:dyDescent="0.25">
      <c r="A73" s="8"/>
      <c r="B73" s="74" t="s">
        <v>18</v>
      </c>
      <c r="C73" s="75"/>
      <c r="D73" s="74" t="s">
        <v>18</v>
      </c>
      <c r="E73" s="74" t="s">
        <v>18</v>
      </c>
      <c r="F73" s="74" t="s">
        <v>18</v>
      </c>
      <c r="G73" s="74" t="s">
        <v>18</v>
      </c>
      <c r="H73" s="74" t="s">
        <v>18</v>
      </c>
      <c r="I73" s="74" t="s">
        <v>18</v>
      </c>
      <c r="J73" s="75"/>
      <c r="K73" s="101" t="s">
        <v>34</v>
      </c>
      <c r="L73" s="101" t="s">
        <v>36</v>
      </c>
      <c r="M73" s="74" t="s">
        <v>38</v>
      </c>
      <c r="N73" s="75"/>
      <c r="O73" s="74" t="s">
        <v>39</v>
      </c>
      <c r="P73" s="75"/>
      <c r="Q73" s="75"/>
      <c r="R73" s="78"/>
    </row>
    <row r="74" spans="1:18" ht="49" customHeight="1" x14ac:dyDescent="0.25">
      <c r="A74" s="147" t="s">
        <v>43</v>
      </c>
      <c r="B74" s="37">
        <v>3</v>
      </c>
      <c r="C74" s="89" t="str">
        <f>IF($B74&gt;=3, "OK", "ALSO USE SUPPLEMENTAL PROCEDURE FOR SIDESLOPES")</f>
        <v>OK</v>
      </c>
      <c r="D74" s="38">
        <v>4</v>
      </c>
      <c r="E74" s="46">
        <v>0.92</v>
      </c>
      <c r="F74" s="26">
        <f>D74+(2*E74*B74)</f>
        <v>9.52</v>
      </c>
      <c r="G74" s="11">
        <f>(D74*E74)+(B74*(E74^2))</f>
        <v>6.2192000000000007</v>
      </c>
      <c r="H74" s="11">
        <f>D74+(2*E74*(SQRT(B74^2+1)))</f>
        <v>9.8185908947098177</v>
      </c>
      <c r="I74" s="11">
        <f>((D74*E74)+(B74*E74^2))/(D74+2*E74*SQRT(B74^2+1))</f>
        <v>0.63341064585457563</v>
      </c>
      <c r="J74" s="48">
        <v>0.5</v>
      </c>
      <c r="K74" s="37">
        <v>6.9000000000000006E-2</v>
      </c>
      <c r="L74" s="16">
        <v>2</v>
      </c>
      <c r="M74" s="11">
        <f>(1.49/$K74)*($I74^(2/3))*($C$32^(1/2))</f>
        <v>6.1684073519267688</v>
      </c>
      <c r="N74" s="79" t="str">
        <f>IF($M74&gt;2, "LINER REQ'D", "VEG ONLY")</f>
        <v>LINER REQ'D</v>
      </c>
      <c r="O74" s="14">
        <f>$M74*$G74</f>
        <v>38.362559003102966</v>
      </c>
      <c r="P74" s="79" t="str">
        <f>IF(O74&gt;=$C$31, "OK", "REVISE")</f>
        <v>OK</v>
      </c>
      <c r="Q74" s="26">
        <f>$H$43*$E74*$C$32</f>
        <v>0</v>
      </c>
      <c r="R74" s="80" t="str">
        <f>IF($Q74&lt;$L74, "OK", "REVISE")</f>
        <v>OK</v>
      </c>
    </row>
    <row r="75" spans="1:18" ht="49" customHeight="1" x14ac:dyDescent="0.25">
      <c r="A75" s="147"/>
      <c r="B75" s="37">
        <v>3</v>
      </c>
      <c r="C75" s="89" t="str">
        <f>IF($B75&gt;=3, "OK", "ALSO USE SUPPLEMENTAL PROCEDURE FOR SIDESLOPES")</f>
        <v>OK</v>
      </c>
      <c r="D75" s="38">
        <v>4</v>
      </c>
      <c r="E75" s="37">
        <v>0.95</v>
      </c>
      <c r="F75" s="26">
        <f>D75+(2*E75*B75)</f>
        <v>9.6999999999999993</v>
      </c>
      <c r="G75" s="11">
        <f>(D75*E75)+(B75*(E75^2))</f>
        <v>6.5075000000000003</v>
      </c>
      <c r="H75" s="11">
        <f>D75+(2*E75*(SQRT(B75^2+1)))</f>
        <v>10.008327554319921</v>
      </c>
      <c r="I75" s="11">
        <f>((D75*E75)+(B75*E75^2))/(D75+2*E75*SQRT(B75^2+1))</f>
        <v>0.65020853531029277</v>
      </c>
      <c r="J75" s="48">
        <v>1</v>
      </c>
      <c r="K75" s="37">
        <v>7.8E-2</v>
      </c>
      <c r="L75" s="16">
        <v>4</v>
      </c>
      <c r="M75" s="11">
        <f>(1.49/$K75)*($I75^(2/3))*($C$32^(1/2))</f>
        <v>5.5527195521885728</v>
      </c>
      <c r="N75" s="79" t="str">
        <f>IF($M75&gt;2, "LINER REQ'D", "VEG ONLY")</f>
        <v>LINER REQ'D</v>
      </c>
      <c r="O75" s="14">
        <f>$M75*$G75</f>
        <v>36.134322485867138</v>
      </c>
      <c r="P75" s="79" t="str">
        <f>IF(O75&gt;=$C$31, "OK", "REVISE")</f>
        <v>OK</v>
      </c>
      <c r="Q75" s="26">
        <f>$H$43*$E75*$C$32</f>
        <v>0</v>
      </c>
      <c r="R75" s="80" t="str">
        <f>IF($Q75&lt;$L75, "OK", "REVISE")</f>
        <v>OK</v>
      </c>
    </row>
    <row r="76" spans="1:18" ht="49" customHeight="1" x14ac:dyDescent="0.25">
      <c r="A76" s="50" t="s">
        <v>44</v>
      </c>
      <c r="B76" s="37">
        <v>3</v>
      </c>
      <c r="C76" s="89" t="str">
        <f>IF($B76&gt;=3, "OK", "ALSO USE SUPPLEMENTAL PROCEDURE FOR SIDESLOPES")</f>
        <v>OK</v>
      </c>
      <c r="D76" s="38">
        <v>4</v>
      </c>
      <c r="E76" s="37">
        <v>1</v>
      </c>
      <c r="F76" s="26">
        <f>D76+(2*E76*B76)</f>
        <v>10</v>
      </c>
      <c r="G76" s="11">
        <f>(D76*E76)+(B76*(E76^2))</f>
        <v>7</v>
      </c>
      <c r="H76" s="11">
        <f>D76+(2*E76*(SQRT(B76^2+1)))</f>
        <v>10.32455532033676</v>
      </c>
      <c r="I76" s="11">
        <f>((D76*E76)+(B76*E76^2))/(D76+2*E76*SQRT(B76^2+1))</f>
        <v>0.67799530176488787</v>
      </c>
      <c r="J76" s="48">
        <v>1</v>
      </c>
      <c r="K76" s="37">
        <v>7.8E-2</v>
      </c>
      <c r="L76" s="16">
        <v>4</v>
      </c>
      <c r="M76" s="11">
        <f>(1.49/$K76)*($I76^(2/3))*($C$32^(1/2))</f>
        <v>5.7098112441954383</v>
      </c>
      <c r="N76" s="79" t="str">
        <f>IF($M76&gt;2, "LINER REQ'D", "VEG ONLY")</f>
        <v>LINER REQ'D</v>
      </c>
      <c r="O76" s="14">
        <f>$M76*$G76</f>
        <v>39.968678709368071</v>
      </c>
      <c r="P76" s="79" t="str">
        <f>IF(O76&gt;=$C$31, "OK", "REVISE")</f>
        <v>OK</v>
      </c>
      <c r="Q76" s="26">
        <f>$H$43*$E76*$C$32</f>
        <v>0</v>
      </c>
      <c r="R76" s="80" t="str">
        <f>IF($Q76&lt;$L76, "OK", "REVISE")</f>
        <v>OK</v>
      </c>
    </row>
    <row r="77" spans="1:18" ht="49" customHeight="1" thickBot="1" x14ac:dyDescent="0.3">
      <c r="A77" s="12"/>
      <c r="B77" s="39">
        <v>3</v>
      </c>
      <c r="C77" s="90" t="str">
        <f>IF($B77&gt;=3, "OK", "ALSO USE SUPPLEMENTAL PROCEDURE FOR SIDESLOPES")</f>
        <v>OK</v>
      </c>
      <c r="D77" s="40"/>
      <c r="E77" s="39"/>
      <c r="F77" s="23">
        <f>D77+(2*E77*B77)</f>
        <v>0</v>
      </c>
      <c r="G77" s="13">
        <f>(D77*E77)+(B77*(E77^2))</f>
        <v>0</v>
      </c>
      <c r="H77" s="13">
        <f>D77+(2*E77*(SQRT(B77^2+1)))</f>
        <v>0</v>
      </c>
      <c r="I77" s="13" t="e">
        <f>((D77*E77)+(B77*E77^2))/(D77+2*E77*SQRT(B77^2+1))</f>
        <v>#DIV/0!</v>
      </c>
      <c r="J77" s="47"/>
      <c r="K77" s="39"/>
      <c r="L77" s="17"/>
      <c r="M77" s="13" t="e">
        <f>(1.49/$K77)*($I77^(2/3))*($C$32^(1/2))</f>
        <v>#DIV/0!</v>
      </c>
      <c r="N77" s="86" t="e">
        <f>IF($M77&gt;2, "LINER REQ'D", "VEG ONLY")</f>
        <v>#DIV/0!</v>
      </c>
      <c r="O77" s="15" t="e">
        <f>$M77*$G77</f>
        <v>#DIV/0!</v>
      </c>
      <c r="P77" s="86" t="e">
        <f>IF(O77&gt;=$C$31, "OK", "REVISE")</f>
        <v>#DIV/0!</v>
      </c>
      <c r="Q77" s="23">
        <f>$H$43*$E77*$C$32</f>
        <v>0</v>
      </c>
      <c r="R77" s="91" t="str">
        <f>IF($Q77&lt;$L77, "OK", "REVISE")</f>
        <v>REVISE</v>
      </c>
    </row>
    <row r="78" spans="1:18" ht="13" thickBot="1" x14ac:dyDescent="0.3">
      <c r="A78" s="9"/>
      <c r="B78" s="10"/>
      <c r="C78" s="41"/>
      <c r="D78" s="10"/>
      <c r="E78" s="42"/>
      <c r="F78" s="10"/>
      <c r="G78" s="43"/>
      <c r="H78" s="43"/>
      <c r="I78" s="43"/>
      <c r="J78" s="42"/>
      <c r="K78" s="10"/>
      <c r="L78" s="43"/>
      <c r="M78" s="7"/>
      <c r="N78" s="41"/>
      <c r="O78" s="7"/>
    </row>
    <row r="79" spans="1:18" ht="73.5" customHeight="1" x14ac:dyDescent="0.4">
      <c r="A79" s="18" t="s">
        <v>19</v>
      </c>
      <c r="B79" s="70" t="s">
        <v>4</v>
      </c>
      <c r="C79" s="70" t="s">
        <v>49</v>
      </c>
      <c r="D79" s="70" t="s">
        <v>6</v>
      </c>
      <c r="E79" s="70" t="s">
        <v>16</v>
      </c>
      <c r="F79" s="70" t="s">
        <v>3</v>
      </c>
      <c r="G79" s="70" t="s">
        <v>7</v>
      </c>
      <c r="H79" s="70" t="s">
        <v>8</v>
      </c>
      <c r="I79" s="71" t="s">
        <v>47</v>
      </c>
      <c r="J79" s="72" t="s">
        <v>9</v>
      </c>
      <c r="K79" s="72" t="s">
        <v>46</v>
      </c>
      <c r="L79" s="72" t="s">
        <v>10</v>
      </c>
      <c r="M79" s="72" t="s">
        <v>14</v>
      </c>
      <c r="N79" s="72" t="s">
        <v>12</v>
      </c>
      <c r="O79" s="72" t="s">
        <v>15</v>
      </c>
      <c r="P79" s="72" t="s">
        <v>41</v>
      </c>
      <c r="Q79" s="73" t="s">
        <v>42</v>
      </c>
    </row>
    <row r="80" spans="1:18" ht="14.5" x14ac:dyDescent="0.25">
      <c r="A80" s="19" t="s">
        <v>17</v>
      </c>
      <c r="B80" s="20"/>
      <c r="C80" s="9"/>
      <c r="D80" s="5" t="s">
        <v>2</v>
      </c>
      <c r="E80" s="5" t="s">
        <v>2</v>
      </c>
      <c r="F80" s="5" t="s">
        <v>37</v>
      </c>
      <c r="G80" s="5" t="s">
        <v>2</v>
      </c>
      <c r="H80" s="5" t="s">
        <v>2</v>
      </c>
      <c r="I80" s="10" t="s">
        <v>2</v>
      </c>
      <c r="J80" s="7"/>
      <c r="K80" s="45" t="s">
        <v>40</v>
      </c>
      <c r="L80" s="10" t="s">
        <v>11</v>
      </c>
      <c r="M80" s="9"/>
      <c r="N80" s="10" t="s">
        <v>13</v>
      </c>
      <c r="O80" s="9"/>
      <c r="P80" s="45" t="s">
        <v>40</v>
      </c>
      <c r="Q80" s="27"/>
    </row>
    <row r="81" spans="1:17" ht="54" customHeight="1" x14ac:dyDescent="0.25">
      <c r="A81" s="8"/>
      <c r="B81" s="74" t="s">
        <v>18</v>
      </c>
      <c r="C81" s="75"/>
      <c r="D81" s="74" t="s">
        <v>18</v>
      </c>
      <c r="E81" s="74" t="s">
        <v>18</v>
      </c>
      <c r="F81" s="74" t="s">
        <v>18</v>
      </c>
      <c r="G81" s="74" t="s">
        <v>18</v>
      </c>
      <c r="H81" s="74" t="s">
        <v>18</v>
      </c>
      <c r="I81" s="75"/>
      <c r="J81" s="76" t="s">
        <v>34</v>
      </c>
      <c r="K81" s="77" t="s">
        <v>36</v>
      </c>
      <c r="L81" s="102" t="s">
        <v>38</v>
      </c>
      <c r="M81" s="103"/>
      <c r="N81" s="102" t="s">
        <v>39</v>
      </c>
      <c r="O81" s="75"/>
      <c r="P81" s="75"/>
      <c r="Q81" s="82"/>
    </row>
    <row r="82" spans="1:17" ht="49" customHeight="1" x14ac:dyDescent="0.25">
      <c r="A82" s="147" t="s">
        <v>45</v>
      </c>
      <c r="B82" s="37">
        <v>3</v>
      </c>
      <c r="C82" s="89" t="str">
        <f>IF($B82&gt;=3, "OK", "ALSO USE SUPPLEMENTAL PROCEDURE FOR SIDESLOPES")</f>
        <v>OK</v>
      </c>
      <c r="D82" s="37"/>
      <c r="E82" s="24">
        <f>(2*D82*B82)</f>
        <v>0</v>
      </c>
      <c r="F82" s="11">
        <f>(B82*(D82^2))</f>
        <v>0</v>
      </c>
      <c r="G82" s="11">
        <f>(2*D82*(SQRT(B82^2+1)))</f>
        <v>0</v>
      </c>
      <c r="H82" s="26">
        <f>(B82*D82)/(2*(SQRT(B82^2+1)))</f>
        <v>0</v>
      </c>
      <c r="I82" s="48"/>
      <c r="J82" s="37"/>
      <c r="K82" s="16"/>
      <c r="L82" s="11" t="e">
        <f>(1.49/$J82)*($H82^(2/3))*($C$32^(1/2))</f>
        <v>#DIV/0!</v>
      </c>
      <c r="M82" s="79" t="e">
        <f>IF($L82&gt;2, "RIPRAP REQ'D", "VEG ONLY")</f>
        <v>#DIV/0!</v>
      </c>
      <c r="N82" s="14" t="e">
        <f>L82*F82</f>
        <v>#DIV/0!</v>
      </c>
      <c r="O82" s="79" t="e">
        <f>IF(N82&gt;=$C$31, "OK", "REVISE")</f>
        <v>#DIV/0!</v>
      </c>
      <c r="P82" s="26">
        <f>($H$43*$D82*$C$32)</f>
        <v>0</v>
      </c>
      <c r="Q82" s="81" t="str">
        <f>IF(P82&lt;$K82, "OK", "REVISE")</f>
        <v>REVISE</v>
      </c>
    </row>
    <row r="83" spans="1:17" ht="49" customHeight="1" x14ac:dyDescent="0.25">
      <c r="A83" s="147"/>
      <c r="B83" s="37">
        <v>3</v>
      </c>
      <c r="C83" s="89" t="str">
        <f>IF($B83&gt;=3, "OK", "ALSO USE SUPPLEMENTAL PROCEDURE FOR SIDESLOPES")</f>
        <v>OK</v>
      </c>
      <c r="D83" s="37"/>
      <c r="E83" s="24">
        <f>(2*D83*B83)</f>
        <v>0</v>
      </c>
      <c r="F83" s="11">
        <f>(B83*(D83^2))</f>
        <v>0</v>
      </c>
      <c r="G83" s="11">
        <f>(2*D83*(SQRT(B83^2+1)))</f>
        <v>0</v>
      </c>
      <c r="H83" s="26">
        <f>(B83*D83)/(2*(SQRT(B83^2+1)))</f>
        <v>0</v>
      </c>
      <c r="I83" s="48"/>
      <c r="J83" s="37"/>
      <c r="K83" s="16"/>
      <c r="L83" s="11" t="e">
        <f>(1.49/$J83)*($H83^(2/3))*($C$32^(1/2))</f>
        <v>#DIV/0!</v>
      </c>
      <c r="M83" s="79" t="e">
        <f>IF($L83&gt;2, "RIPRAP REQ'D", "VEG ONLY")</f>
        <v>#DIV/0!</v>
      </c>
      <c r="N83" s="14" t="e">
        <f>L83*F83</f>
        <v>#DIV/0!</v>
      </c>
      <c r="O83" s="79" t="e">
        <f>IF(N83&gt;=$C$31, "OK", "REVISE")</f>
        <v>#DIV/0!</v>
      </c>
      <c r="P83" s="26">
        <f>($H$43*$D83*$C$32)</f>
        <v>0</v>
      </c>
      <c r="Q83" s="81" t="str">
        <f>IF(P83&lt;$K83, "OK", "REVISE")</f>
        <v>REVISE</v>
      </c>
    </row>
    <row r="84" spans="1:17" ht="49" customHeight="1" x14ac:dyDescent="0.25">
      <c r="A84" s="8"/>
      <c r="B84" s="37">
        <v>3</v>
      </c>
      <c r="C84" s="89" t="str">
        <f>IF($B84&gt;=3, "OK", "ALSO USE SUPPLEMENTAL PROCEDURE FOR SIDESLOPES")</f>
        <v>OK</v>
      </c>
      <c r="D84" s="37"/>
      <c r="E84" s="24">
        <f>(2*D84*B84)</f>
        <v>0</v>
      </c>
      <c r="F84" s="11">
        <f>(B84*(D84^2))</f>
        <v>0</v>
      </c>
      <c r="G84" s="11">
        <f>(2*D84*(SQRT(B84^2+1)))</f>
        <v>0</v>
      </c>
      <c r="H84" s="26">
        <f>(B84*D84)/(2*(SQRT(B84^2+1)))</f>
        <v>0</v>
      </c>
      <c r="I84" s="48"/>
      <c r="J84" s="37"/>
      <c r="K84" s="16"/>
      <c r="L84" s="11" t="e">
        <f>(1.49/$J84)*($H84^(2/3))*($C$32^(1/2))</f>
        <v>#DIV/0!</v>
      </c>
      <c r="M84" s="79" t="e">
        <f>IF($L84&gt;2, "RIPRAP REQ'D", "VEG ONLY")</f>
        <v>#DIV/0!</v>
      </c>
      <c r="N84" s="14" t="e">
        <f>L84*F84</f>
        <v>#DIV/0!</v>
      </c>
      <c r="O84" s="79" t="e">
        <f>IF(N84&gt;=$C$31, "OK", "REVISE")</f>
        <v>#DIV/0!</v>
      </c>
      <c r="P84" s="26">
        <f>($H$43*$D84*$C$32)</f>
        <v>0</v>
      </c>
      <c r="Q84" s="81" t="str">
        <f>IF(P84&lt;$K84, "OK", "REVISE")</f>
        <v>REVISE</v>
      </c>
    </row>
    <row r="85" spans="1:17" ht="49" customHeight="1" thickBot="1" x14ac:dyDescent="0.3">
      <c r="A85" s="12"/>
      <c r="B85" s="39">
        <v>3</v>
      </c>
      <c r="C85" s="90" t="str">
        <f>IF($B85&gt;=3, "OK", "ALSO USE SUPPLEMENTAL PROCEDURE FOR SIDESLOPES")</f>
        <v>OK</v>
      </c>
      <c r="D85" s="39"/>
      <c r="E85" s="25">
        <f>(2*D85*B85)</f>
        <v>0</v>
      </c>
      <c r="F85" s="13">
        <f>(B85*(D85^2))</f>
        <v>0</v>
      </c>
      <c r="G85" s="13">
        <f>(2*D85*(SQRT(B85^2+1)))</f>
        <v>0</v>
      </c>
      <c r="H85" s="23">
        <f>(B85*D85)/(2*(SQRT(B85^2+1)))</f>
        <v>0</v>
      </c>
      <c r="I85" s="47"/>
      <c r="J85" s="39"/>
      <c r="K85" s="17"/>
      <c r="L85" s="13" t="e">
        <f>(1.49/$J85)*($H85^(2/3))*($C$32^(1/2))</f>
        <v>#DIV/0!</v>
      </c>
      <c r="M85" s="86" t="e">
        <f>IF($L85&gt;2, "RIPRAP REQ'D", "VEG ONLY")</f>
        <v>#DIV/0!</v>
      </c>
      <c r="N85" s="15" t="e">
        <f>L85*F85</f>
        <v>#DIV/0!</v>
      </c>
      <c r="O85" s="86" t="e">
        <f>IF(N85&gt;=$C$31, "OK", "REVISE")</f>
        <v>#DIV/0!</v>
      </c>
      <c r="P85" s="23">
        <f>($H$43*$D85*$C$32)</f>
        <v>0</v>
      </c>
      <c r="Q85" s="88" t="str">
        <f>IF(P85&lt;$K85, "OK", "REVISE")</f>
        <v>REVISE</v>
      </c>
    </row>
    <row r="86" spans="1:17" ht="13" thickBot="1" x14ac:dyDescent="0.3">
      <c r="A86" s="9"/>
      <c r="B86" s="10"/>
      <c r="C86" s="41"/>
      <c r="D86" s="10"/>
      <c r="E86" s="42"/>
      <c r="F86" s="10"/>
      <c r="G86" s="43"/>
      <c r="H86" s="43"/>
      <c r="I86" s="43"/>
      <c r="J86" s="42"/>
      <c r="K86" s="10"/>
      <c r="L86" s="43"/>
      <c r="M86" s="7"/>
      <c r="N86" s="41"/>
      <c r="O86" s="7"/>
    </row>
    <row r="87" spans="1:17" ht="86" x14ac:dyDescent="0.4">
      <c r="A87" s="18" t="s">
        <v>0</v>
      </c>
      <c r="B87" s="70" t="s">
        <v>16</v>
      </c>
      <c r="C87" s="70" t="s">
        <v>6</v>
      </c>
      <c r="D87" s="70" t="s">
        <v>3</v>
      </c>
      <c r="E87" s="70" t="s">
        <v>7</v>
      </c>
      <c r="F87" s="70" t="s">
        <v>8</v>
      </c>
      <c r="G87" s="71" t="s">
        <v>47</v>
      </c>
      <c r="H87" s="72" t="s">
        <v>9</v>
      </c>
      <c r="I87" s="72" t="s">
        <v>46</v>
      </c>
      <c r="J87" s="72" t="s">
        <v>10</v>
      </c>
      <c r="K87" s="72" t="s">
        <v>14</v>
      </c>
      <c r="L87" s="72" t="s">
        <v>12</v>
      </c>
      <c r="M87" s="72" t="s">
        <v>15</v>
      </c>
      <c r="N87" s="72" t="s">
        <v>41</v>
      </c>
      <c r="O87" s="73" t="s">
        <v>42</v>
      </c>
    </row>
    <row r="88" spans="1:17" ht="14.5" x14ac:dyDescent="0.25">
      <c r="A88" s="19" t="s">
        <v>17</v>
      </c>
      <c r="B88" s="5" t="s">
        <v>2</v>
      </c>
      <c r="C88" s="5" t="s">
        <v>2</v>
      </c>
      <c r="D88" s="5" t="s">
        <v>37</v>
      </c>
      <c r="E88" s="5" t="s">
        <v>2</v>
      </c>
      <c r="F88" s="5" t="s">
        <v>2</v>
      </c>
      <c r="G88" s="10" t="s">
        <v>2</v>
      </c>
      <c r="H88" s="7"/>
      <c r="I88" s="45" t="s">
        <v>40</v>
      </c>
      <c r="J88" s="10" t="s">
        <v>11</v>
      </c>
      <c r="K88" s="7"/>
      <c r="L88" s="10" t="s">
        <v>13</v>
      </c>
      <c r="M88" s="7"/>
      <c r="N88" s="45" t="s">
        <v>40</v>
      </c>
      <c r="O88" s="27"/>
    </row>
    <row r="89" spans="1:17" ht="54.75" customHeight="1" x14ac:dyDescent="0.25">
      <c r="A89" s="8"/>
      <c r="B89" s="74" t="s">
        <v>18</v>
      </c>
      <c r="C89" s="74" t="s">
        <v>18</v>
      </c>
      <c r="D89" s="74" t="s">
        <v>18</v>
      </c>
      <c r="E89" s="74" t="s">
        <v>18</v>
      </c>
      <c r="F89" s="74" t="s">
        <v>18</v>
      </c>
      <c r="G89" s="75"/>
      <c r="H89" s="76" t="s">
        <v>34</v>
      </c>
      <c r="I89" s="77" t="s">
        <v>36</v>
      </c>
      <c r="J89" s="74" t="s">
        <v>38</v>
      </c>
      <c r="K89" s="75"/>
      <c r="L89" s="74" t="s">
        <v>39</v>
      </c>
      <c r="M89" s="85"/>
      <c r="N89" s="75"/>
      <c r="O89" s="82"/>
    </row>
    <row r="90" spans="1:17" ht="42" customHeight="1" x14ac:dyDescent="0.25">
      <c r="A90" s="8"/>
      <c r="B90" s="16">
        <v>10</v>
      </c>
      <c r="C90" s="37">
        <v>0.5</v>
      </c>
      <c r="D90" s="11">
        <f>2/3*B90*C90</f>
        <v>3.333333333333333</v>
      </c>
      <c r="E90" s="26">
        <f>B90+((8*C90^2)/(3*B90))</f>
        <v>10.066666666666666</v>
      </c>
      <c r="F90" s="26">
        <f>((B90^2)*C90)/((1.5*B90^2)+(4*C90^2))</f>
        <v>0.33112582781456956</v>
      </c>
      <c r="G90" s="48">
        <v>0.5</v>
      </c>
      <c r="H90" s="37">
        <v>6.9000000000000006E-2</v>
      </c>
      <c r="I90" s="16">
        <v>2</v>
      </c>
      <c r="J90" s="11">
        <f>(1.49/$H90)*($F90^(2/3))*($C$32^(1/2))</f>
        <v>4.0029316865765336</v>
      </c>
      <c r="K90" s="79" t="str">
        <f>IF($J90&gt;2, "RIPRAP REQ'D", "VEG ONLY")</f>
        <v>RIPRAP REQ'D</v>
      </c>
      <c r="L90" s="14">
        <f>J90*D90</f>
        <v>13.343105621921778</v>
      </c>
      <c r="M90" s="83" t="str">
        <f>IF(L90&gt;$C$31, "OK", "REVISE")</f>
        <v>REVISE</v>
      </c>
      <c r="N90" s="26">
        <f>($H$43*$C90*$C$32)</f>
        <v>0</v>
      </c>
      <c r="O90" s="81" t="str">
        <f>IF(N90&lt;$I90, "OK", "REVISE")</f>
        <v>OK</v>
      </c>
    </row>
    <row r="91" spans="1:17" ht="42" customHeight="1" x14ac:dyDescent="0.25">
      <c r="A91" s="8" t="s">
        <v>91</v>
      </c>
      <c r="B91" s="16">
        <v>8</v>
      </c>
      <c r="C91" s="37">
        <v>0.8</v>
      </c>
      <c r="D91" s="11">
        <f>2/3*B91*C91</f>
        <v>4.2666666666666666</v>
      </c>
      <c r="E91" s="26">
        <f>B91+((8*C91^2)/(3*B91))</f>
        <v>8.2133333333333329</v>
      </c>
      <c r="F91" s="26">
        <f>((B91^2)*C91)/((1.5*B91^2)+(4*C91^2))</f>
        <v>0.51948051948051954</v>
      </c>
      <c r="G91" s="48">
        <v>1</v>
      </c>
      <c r="H91" s="37">
        <v>7.8E-2</v>
      </c>
      <c r="I91" s="16">
        <v>4</v>
      </c>
      <c r="J91" s="11">
        <f>(1.49/$H91)*($F91^(2/3))*($C$32^(1/2))</f>
        <v>4.7809786688344307</v>
      </c>
      <c r="K91" s="79" t="str">
        <f>IF($J91&gt;2, "RIPRAP REQ'D", "VEG ONLY")</f>
        <v>RIPRAP REQ'D</v>
      </c>
      <c r="L91" s="14">
        <f>J91*D91</f>
        <v>20.398842320360238</v>
      </c>
      <c r="M91" s="83" t="str">
        <f>IF(L91&gt;$C$31, "OK", "REVISE")</f>
        <v>REVISE</v>
      </c>
      <c r="N91" s="26">
        <f>($H$43*$C91*$C$32)</f>
        <v>0</v>
      </c>
      <c r="O91" s="81" t="str">
        <f>IF(N91&lt;$I91, "OK", "REVISE")</f>
        <v>OK</v>
      </c>
    </row>
    <row r="92" spans="1:17" ht="42" customHeight="1" x14ac:dyDescent="0.25">
      <c r="A92" s="8"/>
      <c r="B92" s="16">
        <v>9</v>
      </c>
      <c r="C92" s="37">
        <v>1.1000000000000001</v>
      </c>
      <c r="D92" s="11">
        <f>2/3*B92*C92</f>
        <v>6.6000000000000005</v>
      </c>
      <c r="E92" s="26">
        <f>B92+((8*C92^2)/(3*B92))</f>
        <v>9.3585185185185189</v>
      </c>
      <c r="F92" s="26">
        <f>((B92^2)*C92)/((1.5*B92^2)+(4*C92^2))</f>
        <v>0.70523982903276872</v>
      </c>
      <c r="G92" s="48">
        <v>1</v>
      </c>
      <c r="H92" s="37">
        <v>7.8E-2</v>
      </c>
      <c r="I92" s="16">
        <v>4</v>
      </c>
      <c r="J92" s="11">
        <f>(1.49/$H92)*($F92^(2/3))*($C$32^(1/2))</f>
        <v>5.8617665222980921</v>
      </c>
      <c r="K92" s="79" t="str">
        <f>IF($J92&gt;2, "RIPRAP REQ'D", "VEG ONLY")</f>
        <v>RIPRAP REQ'D</v>
      </c>
      <c r="L92" s="14">
        <f>J92*D92</f>
        <v>38.687659047167408</v>
      </c>
      <c r="M92" s="83" t="str">
        <f>IF(L92&gt;$C$31, "OK", "REVISE")</f>
        <v>OK</v>
      </c>
      <c r="N92" s="26">
        <f>($H$43*$C92*$C$32)</f>
        <v>0</v>
      </c>
      <c r="O92" s="81" t="str">
        <f>IF(N92&lt;$I92, "OK", "REVISE")</f>
        <v>OK</v>
      </c>
    </row>
    <row r="93" spans="1:17" ht="42" customHeight="1" thickBot="1" x14ac:dyDescent="0.3">
      <c r="A93" s="12"/>
      <c r="B93" s="17"/>
      <c r="C93" s="39"/>
      <c r="D93" s="13">
        <f>2/3*B93*C93</f>
        <v>0</v>
      </c>
      <c r="E93" s="23" t="e">
        <f>B93+((8*C93^2)/(3*B93))</f>
        <v>#DIV/0!</v>
      </c>
      <c r="F93" s="23" t="e">
        <f>((B93^2)*C93)/((1.5*B93^2)+(4*C93^2))</f>
        <v>#DIV/0!</v>
      </c>
      <c r="G93" s="47"/>
      <c r="H93" s="39"/>
      <c r="I93" s="17"/>
      <c r="J93" s="13" t="e">
        <f>(1.49/$H93)*($F93^(2/3))*($C$32^(1/2))</f>
        <v>#DIV/0!</v>
      </c>
      <c r="K93" s="86" t="e">
        <f>IF($J93&gt;2, "RIPRAP REQ'D", "VEG ONLY")</f>
        <v>#DIV/0!</v>
      </c>
      <c r="L93" s="15" t="e">
        <f>J93*D93</f>
        <v>#DIV/0!</v>
      </c>
      <c r="M93" s="87" t="e">
        <f>IF(L93&gt;$C$31, "OK", "REVISE")</f>
        <v>#DIV/0!</v>
      </c>
      <c r="N93" s="23">
        <f>($H$43*$C93*$C$32)</f>
        <v>0</v>
      </c>
      <c r="O93" s="88" t="str">
        <f>IF(N93&lt;$I93, "OK", "REVISE")</f>
        <v>REVISE</v>
      </c>
    </row>
    <row r="94" spans="1:17" x14ac:dyDescent="0.25">
      <c r="A94" s="9"/>
      <c r="B94" s="10"/>
      <c r="C94" s="41"/>
      <c r="D94" s="10"/>
      <c r="E94" s="42"/>
      <c r="F94" s="10"/>
      <c r="G94" s="43"/>
      <c r="H94" s="43"/>
      <c r="I94" s="43"/>
      <c r="J94" s="42"/>
      <c r="K94" s="10"/>
      <c r="L94" s="43"/>
      <c r="M94" s="7"/>
      <c r="N94" s="41"/>
      <c r="O94" s="7"/>
    </row>
    <row r="95" spans="1:17" x14ac:dyDescent="0.25">
      <c r="A95" s="9"/>
      <c r="B95" s="10"/>
      <c r="C95" s="41"/>
      <c r="D95" s="10"/>
      <c r="E95" s="42"/>
      <c r="F95" s="10"/>
      <c r="G95" s="43"/>
      <c r="H95" s="43"/>
      <c r="I95" s="43"/>
      <c r="J95" s="42"/>
      <c r="K95" s="10"/>
      <c r="L95" s="43"/>
      <c r="M95" s="7"/>
      <c r="N95" s="41"/>
      <c r="O95" s="7"/>
    </row>
    <row r="96" spans="1:17" x14ac:dyDescent="0.25">
      <c r="A96" s="9"/>
      <c r="B96" s="10"/>
      <c r="C96" s="41"/>
      <c r="D96" s="10"/>
      <c r="E96" s="42"/>
      <c r="F96" s="10"/>
      <c r="G96" s="43"/>
      <c r="H96" s="43"/>
      <c r="I96" s="43"/>
      <c r="J96" s="42"/>
      <c r="K96" s="10"/>
      <c r="L96" s="43"/>
      <c r="M96" s="7"/>
      <c r="N96" s="41"/>
      <c r="O96" s="7"/>
    </row>
    <row r="97" spans="1:15" x14ac:dyDescent="0.25">
      <c r="A97" s="9"/>
      <c r="B97" s="10"/>
      <c r="C97" s="41"/>
      <c r="D97" s="10"/>
      <c r="E97" s="42"/>
      <c r="F97" s="10"/>
      <c r="G97" s="43"/>
      <c r="H97" s="43"/>
      <c r="I97" s="43"/>
      <c r="J97" s="42"/>
      <c r="K97" s="10"/>
      <c r="L97" s="43"/>
      <c r="M97" s="7"/>
      <c r="N97" s="41"/>
      <c r="O97" s="7"/>
    </row>
    <row r="99" spans="1:15" ht="15.5" x14ac:dyDescent="0.35">
      <c r="A99" s="2"/>
    </row>
    <row r="102" spans="1:15" ht="15.5" x14ac:dyDescent="0.35">
      <c r="A102" s="145" t="s">
        <v>50</v>
      </c>
      <c r="B102" s="145"/>
      <c r="C102" s="139"/>
      <c r="D102" s="139"/>
      <c r="E102" s="150" t="s">
        <v>51</v>
      </c>
      <c r="F102" s="150"/>
    </row>
    <row r="103" spans="1:15" ht="15.5" x14ac:dyDescent="0.35">
      <c r="A103" s="2"/>
      <c r="B103" s="2"/>
      <c r="C103" s="2"/>
    </row>
    <row r="104" spans="1:15" ht="15.5" x14ac:dyDescent="0.35">
      <c r="A104" s="2"/>
      <c r="B104" s="2"/>
      <c r="C104" s="2"/>
    </row>
    <row r="105" spans="1:15" ht="15.5" x14ac:dyDescent="0.35">
      <c r="A105" s="2"/>
      <c r="B105" s="2"/>
      <c r="C105" s="2"/>
    </row>
    <row r="107" spans="1:15" ht="34.5" customHeight="1" x14ac:dyDescent="0.4">
      <c r="A107" s="125" t="s">
        <v>83</v>
      </c>
      <c r="B107" s="126"/>
      <c r="C107" s="139"/>
      <c r="D107" s="139"/>
      <c r="E107" s="150" t="s">
        <v>52</v>
      </c>
      <c r="F107" s="150"/>
    </row>
    <row r="112" spans="1:15" ht="16.5" x14ac:dyDescent="0.4">
      <c r="A112" s="2" t="s">
        <v>55</v>
      </c>
      <c r="B112" s="2"/>
      <c r="C112" s="139"/>
      <c r="D112" s="139"/>
      <c r="E112" s="150" t="s">
        <v>53</v>
      </c>
      <c r="F112" s="150"/>
    </row>
    <row r="124" spans="1:4" ht="16.5" x14ac:dyDescent="0.4">
      <c r="A124" s="2" t="s">
        <v>56</v>
      </c>
      <c r="B124" s="151"/>
      <c r="C124" s="126"/>
      <c r="D124" s="2" t="s">
        <v>54</v>
      </c>
    </row>
    <row r="125" spans="1:4" ht="16.5" x14ac:dyDescent="0.4">
      <c r="A125" s="2" t="s">
        <v>57</v>
      </c>
      <c r="B125" s="149" t="e">
        <f>(B107/B112)*$B$124</f>
        <v>#DIV/0!</v>
      </c>
      <c r="C125" s="126"/>
    </row>
    <row r="148" ht="28.5" customHeight="1" x14ac:dyDescent="0.25"/>
    <row r="149" ht="31" customHeight="1" x14ac:dyDescent="0.25"/>
    <row r="150" ht="31" customHeight="1" x14ac:dyDescent="0.25"/>
    <row r="151" ht="31" customHeight="1" x14ac:dyDescent="0.25"/>
    <row r="152" ht="31" customHeight="1" x14ac:dyDescent="0.25"/>
    <row r="174" ht="31" customHeight="1" x14ac:dyDescent="0.25"/>
    <row r="175" ht="31" customHeight="1" x14ac:dyDescent="0.25"/>
    <row r="176" ht="31" customHeight="1" x14ac:dyDescent="0.25"/>
    <row r="177" ht="31" customHeight="1" x14ac:dyDescent="0.25"/>
    <row r="183" ht="27.75" customHeight="1" x14ac:dyDescent="0.25"/>
    <row r="185" ht="31" customHeight="1" x14ac:dyDescent="0.25"/>
    <row r="186" ht="31" customHeight="1" x14ac:dyDescent="0.25"/>
    <row r="187" ht="31" customHeight="1" x14ac:dyDescent="0.25"/>
    <row r="188" ht="31" customHeight="1" x14ac:dyDescent="0.25"/>
    <row r="194" ht="27.75" customHeight="1" x14ac:dyDescent="0.25"/>
    <row r="195" ht="31" customHeight="1" x14ac:dyDescent="0.25"/>
    <row r="196" ht="31" customHeight="1" x14ac:dyDescent="0.25"/>
    <row r="197" ht="31" customHeight="1" x14ac:dyDescent="0.25"/>
    <row r="198" ht="31" customHeight="1" x14ac:dyDescent="0.25"/>
    <row r="206" ht="31" customHeight="1" x14ac:dyDescent="0.25"/>
    <row r="207" ht="31" customHeight="1" x14ac:dyDescent="0.25"/>
    <row r="208" ht="31" customHeight="1" x14ac:dyDescent="0.25"/>
    <row r="209" ht="31" customHeight="1" x14ac:dyDescent="0.25"/>
    <row r="215" ht="31.5" customHeight="1" x14ac:dyDescent="0.25"/>
    <row r="216" ht="31" customHeight="1" x14ac:dyDescent="0.25"/>
    <row r="217" ht="31" customHeight="1" x14ac:dyDescent="0.25"/>
    <row r="218" ht="31" customHeight="1" x14ac:dyDescent="0.25"/>
    <row r="219" ht="31" customHeight="1" x14ac:dyDescent="0.25"/>
    <row r="230" spans="1:1" ht="18" x14ac:dyDescent="0.4">
      <c r="A230" s="6"/>
    </row>
  </sheetData>
  <mergeCells count="62">
    <mergeCell ref="B125:C125"/>
    <mergeCell ref="E107:F107"/>
    <mergeCell ref="E102:F102"/>
    <mergeCell ref="E112:F112"/>
    <mergeCell ref="B124:C124"/>
    <mergeCell ref="A107:B107"/>
    <mergeCell ref="C102:D102"/>
    <mergeCell ref="C107:D107"/>
    <mergeCell ref="C112:D112"/>
    <mergeCell ref="A102:B102"/>
    <mergeCell ref="D64:E64"/>
    <mergeCell ref="D66:E66"/>
    <mergeCell ref="A74:A75"/>
    <mergeCell ref="A82:A83"/>
    <mergeCell ref="B64:C64"/>
    <mergeCell ref="B65:C65"/>
    <mergeCell ref="B66:C66"/>
    <mergeCell ref="B67:C67"/>
    <mergeCell ref="A56:B56"/>
    <mergeCell ref="C56:D56"/>
    <mergeCell ref="B59:C59"/>
    <mergeCell ref="D63:E63"/>
    <mergeCell ref="B63:C63"/>
    <mergeCell ref="B68:C68"/>
    <mergeCell ref="D21:E21"/>
    <mergeCell ref="D22:E22"/>
    <mergeCell ref="C34:E34"/>
    <mergeCell ref="C35:D35"/>
    <mergeCell ref="C36:D36"/>
    <mergeCell ref="C37:D37"/>
    <mergeCell ref="E36:F36"/>
    <mergeCell ref="E37:F37"/>
    <mergeCell ref="A34:B34"/>
    <mergeCell ref="A36:B36"/>
    <mergeCell ref="A6:J6"/>
    <mergeCell ref="A30:B30"/>
    <mergeCell ref="A31:B31"/>
    <mergeCell ref="A32:B32"/>
    <mergeCell ref="H15:I15"/>
    <mergeCell ref="H16:I16"/>
    <mergeCell ref="A21:C21"/>
    <mergeCell ref="A22:C22"/>
    <mergeCell ref="B19:E19"/>
    <mergeCell ref="F15:G15"/>
    <mergeCell ref="F16:G16"/>
    <mergeCell ref="A37:B37"/>
    <mergeCell ref="C30:D30"/>
    <mergeCell ref="C31:D31"/>
    <mergeCell ref="C32:D32"/>
    <mergeCell ref="C33:D33"/>
    <mergeCell ref="A33:B33"/>
    <mergeCell ref="A35:B35"/>
    <mergeCell ref="H13:K13"/>
    <mergeCell ref="L13:N13"/>
    <mergeCell ref="B60:C60"/>
    <mergeCell ref="B61:C61"/>
    <mergeCell ref="A13:C13"/>
    <mergeCell ref="D13:G13"/>
    <mergeCell ref="B15:E15"/>
    <mergeCell ref="B16:E16"/>
    <mergeCell ref="B17:E17"/>
    <mergeCell ref="B18:E18"/>
  </mergeCells>
  <phoneticPr fontId="0" type="noConversion"/>
  <hyperlinks>
    <hyperlink ref="A72" location="'Figure 8.05b'!A1" display="Figure 8.05b"/>
    <hyperlink ref="A80" location="'Figure 8.05b'!A1" display="Figure 8.05b"/>
    <hyperlink ref="B81:H81" location="'Figure 8.05b'!A1" display="Fig. 8.05b"/>
    <hyperlink ref="A88" location="'Figure 8.05b'!A1" display="Figure 8.05b"/>
    <hyperlink ref="B89:F89" location="'Figure 8.05b'!A1" display="Fig. 8.05b"/>
    <hyperlink ref="M73" location="'Manning''s and Continuity'!A1" display="Manning's Eqn."/>
    <hyperlink ref="O73" location="'Manning''s and Continuity'!A1" display="Continuity Eqn."/>
    <hyperlink ref="A76" location="'Figure 8.05d'!A1" display="Figure 8.05d"/>
    <hyperlink ref="J81" location="'Table 8.05f'!A1" display="Riprap Table 8.05f"/>
    <hyperlink ref="H89" location="'Table 8.05f'!A1" display="Riprap Table 8.05f"/>
    <hyperlink ref="K81" location="'Table 8.05g'!A1" display="Table 8.05g"/>
    <hyperlink ref="I89" location="'Table 8.05g'!A1" display="Table 8.05g"/>
    <hyperlink ref="J89" location="'Manning''s and Continuity'!A1" display="Manning's Eqn."/>
    <hyperlink ref="L89" location="'Manning''s and Continuity'!A1" display="Continuity Eqn."/>
    <hyperlink ref="D66" location="'Table 8.05h'!A1" display="Table 8.05h"/>
    <hyperlink ref="E36" location="'Figures 8.05j,k,l'!A1" display="Figures 8.05j-l"/>
    <hyperlink ref="E37" location="'Figures 8.05j,k,l'!A1" display="Figures 8.05j-l"/>
    <hyperlink ref="D64" location="'Figures 8.05j,k,l'!A1" display="Figures 8.05j-l"/>
    <hyperlink ref="D63" location="'Figures 8.05j,k,l'!A1" display="Figures 8.05j-l"/>
    <hyperlink ref="B60" location="'Figures 8.05j,k,l'!A1" display="Figures 8.05j-l"/>
    <hyperlink ref="B61" location="'Figures 8.05j,k,l'!A1" display="Figures 8.05j-l"/>
    <hyperlink ref="E102:F102" location="'Figure 8.05g'!A1" display="Figure 8.05g"/>
    <hyperlink ref="E112:F112" location="'Figure 8.05i'!A1" display="Figure 8.05i"/>
    <hyperlink ref="E107:F107" location="'Figure 8.05h'!A1" display="Figure 8.05h"/>
    <hyperlink ref="B73" location="'Figure 8.05b'!A1" display="Fig. 8.05b"/>
    <hyperlink ref="D73" location="'Figure 8.05b'!A1" display="Fig. 8.05b"/>
    <hyperlink ref="E73" location="'Figure 8.05b'!A1" display="Fig. 8.05b"/>
    <hyperlink ref="F73" location="'Figure 8.05b'!A1" display="Fig. 8.05b"/>
    <hyperlink ref="G73" location="'Figure 8.05b'!A1" display="Fig. 8.05b"/>
    <hyperlink ref="H73" location="'Figure 8.05b'!A1" display="Fig. 8.05b"/>
    <hyperlink ref="I73" location="'Figure 8.05b'!A1" display="Fig. 8.05b"/>
    <hyperlink ref="K73" location="'Table 8.05f'!A1" display="Table 8.05f"/>
    <hyperlink ref="L73" location="'Table 8.05g'!A1" display="Table 8.05g"/>
    <hyperlink ref="L81" location="'Manning''s and Continuity'!A1" display="Manning's Eqn."/>
    <hyperlink ref="N81" location="'Manning''s and Continuity'!A1" display="Continuity Eqn."/>
  </hyperlinks>
  <pageMargins left="0.75" right="0.75" top="1" bottom="1" header="0.5" footer="0.5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L8" sqref="L8:N8"/>
    </sheetView>
  </sheetViews>
  <sheetFormatPr defaultRowHeight="12.5" x14ac:dyDescent="0.25"/>
  <cols>
    <col min="11" max="11" width="4.26953125" customWidth="1"/>
  </cols>
  <sheetData>
    <row r="1" spans="1:14" ht="20" x14ac:dyDescent="0.5">
      <c r="A1" s="160" t="s">
        <v>86</v>
      </c>
      <c r="B1" s="160"/>
      <c r="C1" s="160"/>
      <c r="D1" s="160"/>
      <c r="E1" s="160"/>
      <c r="F1" s="160"/>
      <c r="G1" s="160"/>
      <c r="H1" s="160"/>
      <c r="I1" s="160"/>
      <c r="J1" s="160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3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</row>
    <row r="8" spans="1:14" ht="13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L8" s="154" t="s">
        <v>77</v>
      </c>
      <c r="M8" s="158"/>
      <c r="N8" s="159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</sheetData>
  <mergeCells count="2">
    <mergeCell ref="A1:J1"/>
    <mergeCell ref="L8:N8"/>
  </mergeCells>
  <phoneticPr fontId="5" type="noConversion"/>
  <hyperlinks>
    <hyperlink ref="L8:N8" location="'Tractive Force-RiprapSteep Grad'!C107" display="Return to Main Worksheet"/>
  </hyperlinks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M13" sqref="M13"/>
    </sheetView>
  </sheetViews>
  <sheetFormatPr defaultRowHeight="12.5" x14ac:dyDescent="0.25"/>
  <cols>
    <col min="12" max="12" width="4.453125" customWidth="1"/>
  </cols>
  <sheetData>
    <row r="1" spans="1:15" ht="20" x14ac:dyDescent="0.5">
      <c r="A1" s="160" t="s">
        <v>85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5" ht="13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5" ht="13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M9" s="154" t="s">
        <v>77</v>
      </c>
      <c r="N9" s="158"/>
      <c r="O9" s="159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2">
    <mergeCell ref="A1:K1"/>
    <mergeCell ref="M9:O9"/>
  </mergeCells>
  <phoneticPr fontId="5" type="noConversion"/>
  <hyperlinks>
    <hyperlink ref="M9:O9" location="'Tractive Force-RiprapSteep Grad'!C112" display="Return to Main Worksheet"/>
  </hyperlinks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workbookViewId="0">
      <selection activeCell="M12" sqref="M12:O12"/>
    </sheetView>
  </sheetViews>
  <sheetFormatPr defaultRowHeight="12.5" x14ac:dyDescent="0.25"/>
  <cols>
    <col min="8" max="8" width="9.7265625" customWidth="1"/>
    <col min="12" max="12" width="4.453125" customWidth="1"/>
    <col min="15" max="15" width="15.81640625" customWidth="1"/>
  </cols>
  <sheetData>
    <row r="1" spans="1:15" ht="24" customHeight="1" x14ac:dyDescent="0.4">
      <c r="A1" s="152" t="s">
        <v>88</v>
      </c>
      <c r="B1" s="153"/>
      <c r="C1" s="153"/>
      <c r="D1" s="153"/>
      <c r="E1" s="153"/>
      <c r="F1" s="153"/>
      <c r="G1" s="153"/>
      <c r="H1" s="153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5" ht="13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5" ht="13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M8" s="154" t="s">
        <v>92</v>
      </c>
      <c r="N8" s="155"/>
      <c r="O8" s="156"/>
    </row>
    <row r="9" spans="1:15" ht="13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5" ht="13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M10" s="154" t="s">
        <v>93</v>
      </c>
      <c r="N10" s="155"/>
      <c r="O10" s="156"/>
    </row>
    <row r="11" spans="1:15" ht="13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5" ht="13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M12" s="154" t="s">
        <v>94</v>
      </c>
      <c r="N12" s="155"/>
      <c r="O12" s="156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x14ac:dyDescent="0.25">
      <c r="A25" s="4"/>
      <c r="B25" s="4"/>
      <c r="C25" s="4"/>
      <c r="D25" s="4"/>
      <c r="E25" s="4"/>
      <c r="F25" s="4"/>
      <c r="G25" s="4"/>
      <c r="H25" s="4"/>
    </row>
    <row r="26" spans="1:11" x14ac:dyDescent="0.25">
      <c r="A26" s="4"/>
      <c r="B26" s="4"/>
      <c r="C26" s="4"/>
      <c r="D26" s="4"/>
      <c r="E26" s="4"/>
      <c r="F26" s="4"/>
      <c r="G26" s="4"/>
      <c r="H26" s="4"/>
    </row>
    <row r="27" spans="1:11" x14ac:dyDescent="0.25">
      <c r="A27" s="4"/>
      <c r="B27" s="4"/>
      <c r="C27" s="4"/>
      <c r="D27" s="4"/>
      <c r="E27" s="4"/>
      <c r="F27" s="4"/>
      <c r="G27" s="4"/>
      <c r="H27" s="4"/>
    </row>
    <row r="28" spans="1:11" x14ac:dyDescent="0.25">
      <c r="A28" s="4"/>
      <c r="B28" s="4"/>
      <c r="C28" s="4"/>
      <c r="D28" s="4"/>
      <c r="E28" s="4"/>
      <c r="F28" s="4"/>
      <c r="G28" s="4"/>
      <c r="H28" s="4"/>
    </row>
    <row r="29" spans="1:11" x14ac:dyDescent="0.25">
      <c r="A29" s="4"/>
      <c r="B29" s="4"/>
      <c r="C29" s="4"/>
      <c r="D29" s="4"/>
      <c r="E29" s="4"/>
      <c r="F29" s="4"/>
      <c r="G29" s="4"/>
      <c r="H29" s="4"/>
    </row>
    <row r="30" spans="1:11" x14ac:dyDescent="0.25">
      <c r="A30" s="4"/>
      <c r="B30" s="4"/>
      <c r="C30" s="4"/>
      <c r="D30" s="4"/>
      <c r="E30" s="4"/>
      <c r="F30" s="4"/>
      <c r="G30" s="4"/>
      <c r="H30" s="4"/>
    </row>
    <row r="31" spans="1:11" x14ac:dyDescent="0.25">
      <c r="A31" s="4"/>
      <c r="B31" s="4"/>
      <c r="C31" s="4"/>
      <c r="D31" s="4"/>
      <c r="E31" s="4"/>
      <c r="F31" s="4"/>
      <c r="G31" s="4"/>
      <c r="H31" s="4"/>
    </row>
    <row r="32" spans="1:11" x14ac:dyDescent="0.25">
      <c r="A32" s="4"/>
      <c r="B32" s="4"/>
      <c r="C32" s="4"/>
      <c r="D32" s="4"/>
      <c r="E32" s="4"/>
      <c r="F32" s="4"/>
      <c r="G32" s="4"/>
      <c r="H32" s="4"/>
    </row>
    <row r="33" spans="1:8" x14ac:dyDescent="0.25">
      <c r="A33" s="4"/>
      <c r="B33" s="4"/>
      <c r="C33" s="4"/>
      <c r="D33" s="4"/>
      <c r="E33" s="4"/>
      <c r="F33" s="4"/>
      <c r="G33" s="4"/>
      <c r="H33" s="4"/>
    </row>
    <row r="34" spans="1:8" x14ac:dyDescent="0.25">
      <c r="A34" s="4"/>
      <c r="B34" s="4"/>
      <c r="C34" s="4"/>
      <c r="D34" s="4"/>
      <c r="E34" s="4"/>
      <c r="F34" s="4"/>
      <c r="G34" s="4"/>
      <c r="H34" s="4"/>
    </row>
    <row r="35" spans="1:8" x14ac:dyDescent="0.25">
      <c r="A35" s="4"/>
      <c r="B35" s="4"/>
      <c r="C35" s="4"/>
      <c r="D35" s="4"/>
      <c r="E35" s="4"/>
      <c r="F35" s="4"/>
      <c r="G35" s="4"/>
      <c r="H35" s="4"/>
    </row>
    <row r="36" spans="1:8" x14ac:dyDescent="0.25">
      <c r="A36" s="4"/>
      <c r="B36" s="4"/>
      <c r="C36" s="4"/>
      <c r="D36" s="4"/>
      <c r="E36" s="4"/>
      <c r="F36" s="4"/>
      <c r="G36" s="4"/>
      <c r="H36" s="4"/>
    </row>
    <row r="37" spans="1:8" x14ac:dyDescent="0.25">
      <c r="A37" s="4"/>
      <c r="B37" s="4"/>
      <c r="C37" s="4"/>
      <c r="D37" s="4"/>
      <c r="E37" s="4"/>
      <c r="F37" s="4"/>
      <c r="G37" s="4"/>
      <c r="H37" s="4"/>
    </row>
  </sheetData>
  <mergeCells count="4">
    <mergeCell ref="A1:H1"/>
    <mergeCell ref="M8:O8"/>
    <mergeCell ref="M10:O10"/>
    <mergeCell ref="M12:O12"/>
  </mergeCells>
  <phoneticPr fontId="5" type="noConversion"/>
  <hyperlinks>
    <hyperlink ref="M8:O8" location="'Tractive Force-RiprapSteep Grad'!K73" display="Return to Main Worksheet-Trapezoidal"/>
    <hyperlink ref="M10:O10" location="'Tractive Force-RiprapSteep Grad'!J81" display="Return to Main Worksheet-V-shaped"/>
    <hyperlink ref="M12:O12" location="'Tractive Force-RiprapSteep Grad'!H89" display="Return to Main Worksheet-Parabolic"/>
  </hyperlinks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J9" sqref="J9:L9"/>
    </sheetView>
  </sheetViews>
  <sheetFormatPr defaultRowHeight="12.5" x14ac:dyDescent="0.25"/>
  <cols>
    <col min="12" max="12" width="15" customWidth="1"/>
  </cols>
  <sheetData>
    <row r="1" spans="1:12" ht="36.75" customHeight="1" x14ac:dyDescent="0.4">
      <c r="A1" s="152" t="s">
        <v>89</v>
      </c>
      <c r="B1" s="153"/>
      <c r="C1" s="153"/>
      <c r="D1" s="153"/>
      <c r="E1" s="153"/>
      <c r="F1" s="153"/>
      <c r="G1" s="153"/>
      <c r="H1" s="153"/>
    </row>
    <row r="3" spans="1:12" x14ac:dyDescent="0.25">
      <c r="A3" s="1"/>
      <c r="B3" s="1"/>
      <c r="C3" s="1"/>
      <c r="D3" s="1"/>
      <c r="E3" s="1"/>
      <c r="F3" s="1"/>
      <c r="G3" s="1"/>
      <c r="H3" s="1"/>
    </row>
    <row r="4" spans="1:12" x14ac:dyDescent="0.25">
      <c r="A4" s="1"/>
      <c r="B4" s="1"/>
      <c r="C4" s="1"/>
      <c r="D4" s="1"/>
      <c r="E4" s="1"/>
      <c r="F4" s="1"/>
      <c r="G4" s="1"/>
      <c r="H4" s="1"/>
    </row>
    <row r="5" spans="1:12" x14ac:dyDescent="0.25">
      <c r="A5" s="1"/>
      <c r="B5" s="1"/>
      <c r="C5" s="1"/>
      <c r="D5" s="1"/>
      <c r="E5" s="1"/>
      <c r="F5" s="1"/>
      <c r="G5" s="1"/>
      <c r="H5" s="1"/>
    </row>
    <row r="6" spans="1:12" x14ac:dyDescent="0.25">
      <c r="A6" s="1"/>
      <c r="B6" s="1"/>
      <c r="C6" s="1"/>
      <c r="D6" s="1"/>
      <c r="E6" s="1"/>
      <c r="F6" s="1"/>
      <c r="G6" s="1"/>
      <c r="H6" s="1"/>
    </row>
    <row r="7" spans="1:12" x14ac:dyDescent="0.25">
      <c r="A7" s="1"/>
      <c r="B7" s="1"/>
      <c r="C7" s="1"/>
      <c r="D7" s="1"/>
      <c r="E7" s="1"/>
      <c r="F7" s="1"/>
      <c r="G7" s="1"/>
      <c r="H7" s="1"/>
    </row>
    <row r="8" spans="1:12" ht="13" thickBot="1" x14ac:dyDescent="0.3">
      <c r="A8" s="1"/>
      <c r="B8" s="1"/>
      <c r="C8" s="1"/>
      <c r="D8" s="1"/>
      <c r="E8" s="1"/>
      <c r="F8" s="1"/>
      <c r="G8" s="1"/>
      <c r="H8" s="1"/>
    </row>
    <row r="9" spans="1:12" ht="13" thickBot="1" x14ac:dyDescent="0.3">
      <c r="A9" s="1"/>
      <c r="B9" s="1"/>
      <c r="C9" s="1"/>
      <c r="D9" s="1"/>
      <c r="E9" s="1"/>
      <c r="F9" s="1"/>
      <c r="G9" s="1"/>
      <c r="H9" s="1"/>
      <c r="J9" s="154" t="s">
        <v>92</v>
      </c>
      <c r="K9" s="155"/>
      <c r="L9" s="156"/>
    </row>
    <row r="10" spans="1:12" ht="13" thickBot="1" x14ac:dyDescent="0.3">
      <c r="A10" s="1"/>
      <c r="B10" s="1"/>
      <c r="C10" s="1"/>
      <c r="D10" s="1"/>
      <c r="E10" s="1"/>
      <c r="F10" s="1"/>
      <c r="G10" s="1"/>
      <c r="H10" s="1"/>
    </row>
    <row r="11" spans="1:12" ht="13" thickBot="1" x14ac:dyDescent="0.3">
      <c r="A11" s="1"/>
      <c r="B11" s="1"/>
      <c r="C11" s="1"/>
      <c r="D11" s="1"/>
      <c r="E11" s="1"/>
      <c r="F11" s="1"/>
      <c r="G11" s="1"/>
      <c r="H11" s="1"/>
      <c r="J11" s="154" t="s">
        <v>93</v>
      </c>
      <c r="K11" s="155"/>
      <c r="L11" s="156"/>
    </row>
    <row r="12" spans="1:12" ht="13" thickBot="1" x14ac:dyDescent="0.3">
      <c r="A12" s="1"/>
      <c r="B12" s="1"/>
      <c r="C12" s="1"/>
      <c r="D12" s="1"/>
      <c r="E12" s="1"/>
      <c r="F12" s="1"/>
      <c r="G12" s="1"/>
      <c r="H12" s="1"/>
    </row>
    <row r="13" spans="1:12" ht="13" thickBot="1" x14ac:dyDescent="0.3">
      <c r="A13" s="1"/>
      <c r="B13" s="1"/>
      <c r="C13" s="1"/>
      <c r="D13" s="1"/>
      <c r="E13" s="1"/>
      <c r="F13" s="1"/>
      <c r="G13" s="1"/>
      <c r="H13" s="1"/>
      <c r="J13" s="154" t="s">
        <v>94</v>
      </c>
      <c r="K13" s="155"/>
      <c r="L13" s="156"/>
    </row>
    <row r="14" spans="1:12" x14ac:dyDescent="0.25">
      <c r="A14" s="1"/>
      <c r="B14" s="1"/>
      <c r="C14" s="1"/>
      <c r="D14" s="1"/>
      <c r="E14" s="1"/>
      <c r="F14" s="1"/>
      <c r="G14" s="1"/>
      <c r="H14" s="1"/>
    </row>
    <row r="15" spans="1:12" x14ac:dyDescent="0.25">
      <c r="A15" s="1"/>
      <c r="B15" s="1"/>
      <c r="C15" s="1"/>
      <c r="D15" s="1"/>
      <c r="E15" s="1"/>
      <c r="F15" s="1"/>
      <c r="G15" s="1"/>
      <c r="H15" s="1"/>
    </row>
    <row r="16" spans="1:12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1"/>
      <c r="B17" s="1"/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</sheetData>
  <mergeCells count="4">
    <mergeCell ref="J13:L13"/>
    <mergeCell ref="A1:H1"/>
    <mergeCell ref="J9:L9"/>
    <mergeCell ref="J11:L11"/>
  </mergeCells>
  <phoneticPr fontId="5" type="noConversion"/>
  <hyperlinks>
    <hyperlink ref="J9:L9" location="'Tractive Force-RiprapSteep Grad'!L73" display="Return to Main Worksheet-Trapezoidal"/>
    <hyperlink ref="J11:L11" location="'Tractive Force-RiprapSteep Grad'!K81" display="Return to Main Worksheet-V-shaped"/>
    <hyperlink ref="J13:L13" location="'Tractive Force-RiprapSteep Grad'!I89" display="Return to Main Worksheet-Parabolic"/>
  </hyperlinks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I12" sqref="I12:K12"/>
    </sheetView>
  </sheetViews>
  <sheetFormatPr defaultRowHeight="12.5" x14ac:dyDescent="0.25"/>
  <cols>
    <col min="11" max="11" width="14.453125" customWidth="1"/>
  </cols>
  <sheetData>
    <row r="1" spans="1:11" ht="21.75" customHeight="1" x14ac:dyDescent="0.4">
      <c r="A1" s="152" t="s">
        <v>90</v>
      </c>
      <c r="B1" s="126"/>
      <c r="C1" s="126"/>
      <c r="D1" s="126"/>
      <c r="E1" s="126"/>
      <c r="F1" s="126"/>
      <c r="G1" s="126"/>
    </row>
    <row r="2" spans="1:11" ht="12.75" customHeight="1" x14ac:dyDescent="0.4">
      <c r="A2" s="65"/>
      <c r="B2" s="84"/>
      <c r="C2" s="84"/>
      <c r="D2" s="84"/>
      <c r="E2" s="84"/>
      <c r="F2" s="84"/>
      <c r="G2" s="84"/>
    </row>
    <row r="3" spans="1:11" x14ac:dyDescent="0.25">
      <c r="A3" s="1"/>
      <c r="B3" s="1"/>
      <c r="C3" s="1"/>
      <c r="D3" s="1"/>
      <c r="E3" s="1"/>
      <c r="F3" s="1"/>
      <c r="G3" s="1"/>
    </row>
    <row r="4" spans="1:11" x14ac:dyDescent="0.25">
      <c r="A4" s="1"/>
      <c r="B4" s="1"/>
      <c r="C4" s="1"/>
      <c r="D4" s="1"/>
      <c r="E4" s="1"/>
      <c r="F4" s="1"/>
      <c r="G4" s="1"/>
    </row>
    <row r="5" spans="1:11" x14ac:dyDescent="0.25">
      <c r="A5" s="1"/>
      <c r="B5" s="1"/>
      <c r="C5" s="1"/>
      <c r="D5" s="1"/>
      <c r="E5" s="1"/>
      <c r="F5" s="1"/>
      <c r="G5" s="1"/>
    </row>
    <row r="6" spans="1:11" x14ac:dyDescent="0.25">
      <c r="A6" s="1"/>
      <c r="B6" s="1"/>
      <c r="C6" s="1"/>
      <c r="D6" s="1"/>
      <c r="E6" s="1"/>
      <c r="F6" s="1"/>
      <c r="G6" s="1"/>
    </row>
    <row r="7" spans="1:11" ht="13" thickBot="1" x14ac:dyDescent="0.3">
      <c r="A7" s="1"/>
      <c r="B7" s="1"/>
      <c r="C7" s="1"/>
      <c r="D7" s="1"/>
      <c r="E7" s="1"/>
      <c r="F7" s="1"/>
      <c r="G7" s="1"/>
    </row>
    <row r="8" spans="1:11" ht="13" thickBot="1" x14ac:dyDescent="0.3">
      <c r="A8" s="1"/>
      <c r="B8" s="1"/>
      <c r="C8" s="1"/>
      <c r="D8" s="1"/>
      <c r="E8" s="1"/>
      <c r="F8" s="1"/>
      <c r="G8" s="1"/>
      <c r="I8" s="154" t="s">
        <v>92</v>
      </c>
      <c r="J8" s="155"/>
      <c r="K8" s="156"/>
    </row>
    <row r="9" spans="1:11" ht="13" thickBot="1" x14ac:dyDescent="0.3">
      <c r="A9" s="1"/>
      <c r="B9" s="1"/>
      <c r="C9" s="1"/>
      <c r="D9" s="1"/>
      <c r="E9" s="1"/>
      <c r="F9" s="1"/>
      <c r="G9" s="1"/>
    </row>
    <row r="10" spans="1:11" ht="13" thickBot="1" x14ac:dyDescent="0.3">
      <c r="A10" s="1"/>
      <c r="B10" s="1"/>
      <c r="C10" s="1"/>
      <c r="D10" s="1"/>
      <c r="E10" s="1"/>
      <c r="F10" s="1"/>
      <c r="G10" s="1"/>
      <c r="I10" s="154" t="s">
        <v>93</v>
      </c>
      <c r="J10" s="155"/>
      <c r="K10" s="156"/>
    </row>
    <row r="11" spans="1:11" ht="13" thickBot="1" x14ac:dyDescent="0.3">
      <c r="A11" s="1"/>
      <c r="B11" s="1"/>
      <c r="C11" s="1"/>
      <c r="D11" s="1"/>
      <c r="E11" s="1"/>
      <c r="F11" s="1"/>
      <c r="G11" s="1"/>
    </row>
    <row r="12" spans="1:11" ht="13" thickBot="1" x14ac:dyDescent="0.3">
      <c r="A12" s="1"/>
      <c r="B12" s="1"/>
      <c r="C12" s="1"/>
      <c r="D12" s="1"/>
      <c r="E12" s="1"/>
      <c r="F12" s="1"/>
      <c r="G12" s="1"/>
      <c r="I12" s="154" t="s">
        <v>94</v>
      </c>
      <c r="J12" s="155"/>
      <c r="K12" s="156"/>
    </row>
    <row r="13" spans="1:11" x14ac:dyDescent="0.25">
      <c r="A13" s="1"/>
      <c r="B13" s="1"/>
      <c r="C13" s="1"/>
      <c r="D13" s="1"/>
      <c r="E13" s="1"/>
      <c r="F13" s="1"/>
      <c r="G13" s="1"/>
    </row>
    <row r="14" spans="1:11" x14ac:dyDescent="0.25">
      <c r="A14" s="1"/>
      <c r="B14" s="1"/>
      <c r="C14" s="1"/>
      <c r="D14" s="1"/>
      <c r="E14" s="1"/>
      <c r="F14" s="1"/>
      <c r="G14" s="1"/>
    </row>
    <row r="15" spans="1:11" x14ac:dyDescent="0.25">
      <c r="A15" s="1"/>
      <c r="B15" s="1"/>
      <c r="C15" s="1"/>
      <c r="D15" s="1"/>
      <c r="E15" s="1"/>
      <c r="F15" s="1"/>
      <c r="G15" s="1"/>
    </row>
    <row r="16" spans="1:11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</sheetData>
  <mergeCells count="4">
    <mergeCell ref="I12:K12"/>
    <mergeCell ref="A1:G1"/>
    <mergeCell ref="I8:K8"/>
    <mergeCell ref="I10:K10"/>
  </mergeCells>
  <phoneticPr fontId="5" type="noConversion"/>
  <hyperlinks>
    <hyperlink ref="I8:K8" location="'Tractive Force-RiprapSteep Grad'!M73" display="Return to Main Worksheet-Trapezoidal"/>
    <hyperlink ref="I10:K10" location="'Tractive Force-RiprapSteep Grad'!L81" display="Return to Main Worksheet-V-shaped"/>
    <hyperlink ref="I12:K12" location="'Tractive Force-RiprapSteep Grad'!J89" display="Return to Main Worksheet-Parabolic"/>
  </hyperlinks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workbookViewId="0">
      <selection activeCell="N10" sqref="N10:P10"/>
    </sheetView>
  </sheetViews>
  <sheetFormatPr defaultRowHeight="12.5" x14ac:dyDescent="0.25"/>
  <cols>
    <col min="13" max="13" width="3.81640625" customWidth="1"/>
    <col min="16" max="16" width="14.54296875" customWidth="1"/>
  </cols>
  <sheetData>
    <row r="1" spans="1:16" ht="18" customHeight="1" x14ac:dyDescent="0.4">
      <c r="A1" s="152" t="s">
        <v>95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6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6" ht="13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6" ht="13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N10" s="154" t="s">
        <v>92</v>
      </c>
      <c r="O10" s="155"/>
      <c r="P10" s="156"/>
    </row>
    <row r="11" spans="1:1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</sheetData>
  <mergeCells count="2">
    <mergeCell ref="A1:L1"/>
    <mergeCell ref="N10:P10"/>
  </mergeCells>
  <phoneticPr fontId="5" type="noConversion"/>
  <hyperlinks>
    <hyperlink ref="N10:P10" location="'Tractive Force-RiprapSteep Grad'!A76" display="Return to Main Worksheet-Trapezoidal"/>
  </hyperlinks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workbookViewId="0">
      <selection sqref="A1:N1"/>
    </sheetView>
  </sheetViews>
  <sheetFormatPr defaultRowHeight="12.5" x14ac:dyDescent="0.25"/>
  <cols>
    <col min="11" max="11" width="15" customWidth="1"/>
  </cols>
  <sheetData>
    <row r="1" spans="1:14" ht="21" customHeight="1" x14ac:dyDescent="0.4">
      <c r="A1" s="157" t="s">
        <v>87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2" spans="1:14" ht="15" customHeight="1" x14ac:dyDescent="0.4">
      <c r="A2" s="100"/>
      <c r="B2" s="64"/>
      <c r="C2" s="64"/>
      <c r="D2" s="64"/>
      <c r="E2" s="64"/>
      <c r="F2" s="64"/>
      <c r="G2" s="64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4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4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4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4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4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4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4"/>
    </row>
    <row r="10" spans="1:1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4"/>
    </row>
    <row r="11" spans="1:1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4"/>
    </row>
    <row r="12" spans="1:1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4"/>
    </row>
    <row r="13" spans="1:1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4"/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4"/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4"/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4"/>
    </row>
    <row r="17" spans="1:11" x14ac:dyDescent="0.25">
      <c r="A17" s="1"/>
      <c r="B17" s="1"/>
      <c r="C17" s="1"/>
      <c r="D17" s="1"/>
      <c r="E17" s="1"/>
      <c r="F17" s="1"/>
      <c r="G17" s="1"/>
    </row>
    <row r="18" spans="1:11" ht="13" thickBot="1" x14ac:dyDescent="0.3">
      <c r="A18" s="1"/>
      <c r="B18" s="1"/>
      <c r="C18" s="1"/>
      <c r="D18" s="1"/>
      <c r="E18" s="1"/>
      <c r="F18" s="1"/>
      <c r="G18" s="1"/>
    </row>
    <row r="19" spans="1:11" ht="13" thickBot="1" x14ac:dyDescent="0.3">
      <c r="A19" s="1"/>
      <c r="B19" s="1"/>
      <c r="C19" s="1"/>
      <c r="D19" s="1"/>
      <c r="E19" s="1"/>
      <c r="F19" s="1"/>
      <c r="G19" s="1"/>
      <c r="I19" s="154" t="s">
        <v>92</v>
      </c>
      <c r="J19" s="155"/>
      <c r="K19" s="156"/>
    </row>
    <row r="20" spans="1:11" ht="13" thickBot="1" x14ac:dyDescent="0.3">
      <c r="A20" s="1"/>
      <c r="B20" s="1"/>
      <c r="C20" s="1"/>
      <c r="D20" s="1"/>
      <c r="E20" s="1"/>
      <c r="F20" s="1"/>
      <c r="G20" s="1"/>
    </row>
    <row r="21" spans="1:11" ht="13" thickBot="1" x14ac:dyDescent="0.3">
      <c r="A21" s="1"/>
      <c r="B21" s="1"/>
      <c r="C21" s="1"/>
      <c r="D21" s="1"/>
      <c r="E21" s="1"/>
      <c r="F21" s="1"/>
      <c r="G21" s="1"/>
      <c r="I21" s="154" t="s">
        <v>93</v>
      </c>
      <c r="J21" s="155"/>
      <c r="K21" s="156"/>
    </row>
    <row r="22" spans="1:11" ht="13" thickBot="1" x14ac:dyDescent="0.3">
      <c r="A22" s="1"/>
      <c r="B22" s="1"/>
      <c r="C22" s="1"/>
      <c r="D22" s="1"/>
      <c r="E22" s="1"/>
      <c r="F22" s="1"/>
      <c r="G22" s="1"/>
    </row>
    <row r="23" spans="1:11" ht="13" thickBot="1" x14ac:dyDescent="0.3">
      <c r="A23" s="1"/>
      <c r="B23" s="1"/>
      <c r="C23" s="1"/>
      <c r="D23" s="1"/>
      <c r="E23" s="1"/>
      <c r="F23" s="1"/>
      <c r="G23" s="1"/>
      <c r="I23" s="154" t="s">
        <v>94</v>
      </c>
      <c r="J23" s="155"/>
      <c r="K23" s="156"/>
    </row>
    <row r="24" spans="1:11" x14ac:dyDescent="0.25">
      <c r="A24" s="1"/>
      <c r="B24" s="1"/>
      <c r="C24" s="1"/>
      <c r="D24" s="1"/>
      <c r="E24" s="1"/>
      <c r="F24" s="1"/>
      <c r="G24" s="1"/>
    </row>
    <row r="25" spans="1:11" x14ac:dyDescent="0.25">
      <c r="A25" s="1"/>
      <c r="B25" s="1"/>
      <c r="C25" s="1"/>
      <c r="D25" s="1"/>
      <c r="E25" s="1"/>
      <c r="F25" s="1"/>
      <c r="G25" s="1"/>
    </row>
    <row r="26" spans="1:11" x14ac:dyDescent="0.25">
      <c r="A26" s="1"/>
      <c r="B26" s="1"/>
      <c r="C26" s="1"/>
      <c r="D26" s="1"/>
      <c r="E26" s="1"/>
      <c r="F26" s="1"/>
      <c r="G26" s="1"/>
    </row>
    <row r="27" spans="1:11" x14ac:dyDescent="0.25">
      <c r="A27" s="1"/>
      <c r="B27" s="1"/>
      <c r="C27" s="1"/>
      <c r="D27" s="1"/>
      <c r="E27" s="1"/>
      <c r="F27" s="1"/>
      <c r="G27" s="1"/>
    </row>
    <row r="28" spans="1:11" x14ac:dyDescent="0.25">
      <c r="A28" s="1"/>
      <c r="B28" s="1"/>
      <c r="C28" s="1"/>
      <c r="D28" s="1"/>
      <c r="E28" s="1"/>
      <c r="F28" s="1"/>
      <c r="G28" s="1"/>
    </row>
    <row r="29" spans="1:11" x14ac:dyDescent="0.25">
      <c r="A29" s="4"/>
      <c r="B29" s="4"/>
      <c r="C29" s="4"/>
      <c r="D29" s="4"/>
      <c r="E29" s="4"/>
      <c r="F29" s="4"/>
      <c r="G29" s="4"/>
    </row>
    <row r="30" spans="1:11" x14ac:dyDescent="0.25">
      <c r="A30" s="4"/>
      <c r="B30" s="4"/>
      <c r="C30" s="4"/>
      <c r="D30" s="4"/>
      <c r="E30" s="4"/>
      <c r="F30" s="4"/>
      <c r="G30" s="4"/>
    </row>
    <row r="31" spans="1:11" x14ac:dyDescent="0.25">
      <c r="A31" s="4"/>
      <c r="B31" s="4"/>
      <c r="C31" s="4"/>
      <c r="D31" s="4"/>
      <c r="E31" s="4"/>
      <c r="F31" s="4"/>
      <c r="G31" s="4"/>
    </row>
    <row r="32" spans="1:11" x14ac:dyDescent="0.25">
      <c r="A32" s="4"/>
      <c r="B32" s="4"/>
      <c r="C32" s="4"/>
      <c r="D32" s="4"/>
      <c r="E32" s="4"/>
      <c r="F32" s="4"/>
      <c r="G32" s="4"/>
    </row>
    <row r="33" spans="1:7" x14ac:dyDescent="0.25">
      <c r="A33" s="4"/>
      <c r="B33" s="4"/>
      <c r="C33" s="4"/>
      <c r="D33" s="4"/>
      <c r="E33" s="4"/>
      <c r="F33" s="4"/>
      <c r="G33" s="4"/>
    </row>
    <row r="34" spans="1:7" x14ac:dyDescent="0.25">
      <c r="A34" s="4"/>
      <c r="B34" s="4"/>
      <c r="C34" s="4"/>
      <c r="D34" s="4"/>
      <c r="E34" s="4"/>
      <c r="F34" s="4"/>
      <c r="G34" s="4"/>
    </row>
    <row r="35" spans="1:7" x14ac:dyDescent="0.25">
      <c r="A35" s="4"/>
      <c r="B35" s="4"/>
      <c r="C35" s="4"/>
      <c r="D35" s="4"/>
      <c r="E35" s="4"/>
      <c r="F35" s="4"/>
      <c r="G35" s="4"/>
    </row>
    <row r="36" spans="1:7" x14ac:dyDescent="0.25">
      <c r="A36" s="4"/>
      <c r="B36" s="4"/>
      <c r="C36" s="4"/>
      <c r="D36" s="4"/>
      <c r="E36" s="4"/>
      <c r="F36" s="4"/>
      <c r="G36" s="4"/>
    </row>
    <row r="37" spans="1:7" x14ac:dyDescent="0.25">
      <c r="A37" s="4"/>
      <c r="B37" s="4"/>
      <c r="C37" s="4"/>
      <c r="D37" s="4"/>
      <c r="E37" s="4"/>
      <c r="F37" s="4"/>
      <c r="G37" s="4"/>
    </row>
    <row r="38" spans="1:7" x14ac:dyDescent="0.25">
      <c r="A38" s="4"/>
      <c r="B38" s="4"/>
      <c r="C38" s="4"/>
      <c r="D38" s="4"/>
      <c r="E38" s="4"/>
      <c r="F38" s="4"/>
      <c r="G38" s="4"/>
    </row>
    <row r="39" spans="1:7" x14ac:dyDescent="0.25">
      <c r="A39" s="4"/>
      <c r="B39" s="4"/>
      <c r="C39" s="4"/>
      <c r="D39" s="4"/>
      <c r="E39" s="4"/>
      <c r="F39" s="4"/>
      <c r="G39" s="4"/>
    </row>
    <row r="40" spans="1:7" x14ac:dyDescent="0.25">
      <c r="A40" s="4"/>
      <c r="B40" s="4"/>
      <c r="C40" s="4"/>
      <c r="D40" s="4"/>
      <c r="E40" s="4"/>
      <c r="F40" s="4"/>
      <c r="G40" s="4"/>
    </row>
    <row r="41" spans="1:7" x14ac:dyDescent="0.25">
      <c r="A41" s="4"/>
      <c r="B41" s="4"/>
      <c r="C41" s="4"/>
      <c r="D41" s="4"/>
      <c r="E41" s="4"/>
      <c r="F41" s="4"/>
      <c r="G41" s="4"/>
    </row>
    <row r="42" spans="1:7" x14ac:dyDescent="0.25">
      <c r="A42" s="4"/>
      <c r="B42" s="4"/>
      <c r="C42" s="4"/>
      <c r="D42" s="4"/>
      <c r="E42" s="4"/>
      <c r="F42" s="4"/>
      <c r="G42" s="4"/>
    </row>
    <row r="43" spans="1:7" x14ac:dyDescent="0.25">
      <c r="A43" s="4"/>
      <c r="B43" s="4"/>
      <c r="C43" s="4"/>
      <c r="D43" s="4"/>
      <c r="E43" s="4"/>
      <c r="F43" s="4"/>
      <c r="G43" s="4"/>
    </row>
  </sheetData>
  <mergeCells count="4">
    <mergeCell ref="A1:N1"/>
    <mergeCell ref="I19:K19"/>
    <mergeCell ref="I21:K21"/>
    <mergeCell ref="I23:K23"/>
  </mergeCells>
  <phoneticPr fontId="5" type="noConversion"/>
  <hyperlinks>
    <hyperlink ref="I19:K19" location="'Tractive Force-RiprapSteep Grad'!A72" display="Return to Main Worksheet-Trapezoidal"/>
    <hyperlink ref="I21:K21" location="'Tractive Force-RiprapSteep Grad'!A80" display="Return to Main Worksheet-V-shaped"/>
    <hyperlink ref="I23:K23" location="'Tractive Force-RiprapSteep Grad'!A88" display="Return to Main Worksheet-Parabolic"/>
  </hyperlinks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workbookViewId="0">
      <selection activeCell="M10" sqref="M10:O10"/>
    </sheetView>
  </sheetViews>
  <sheetFormatPr defaultRowHeight="12.5" x14ac:dyDescent="0.25"/>
  <cols>
    <col min="12" max="12" width="4.26953125" customWidth="1"/>
  </cols>
  <sheetData>
    <row r="1" spans="1:15" ht="18.75" customHeight="1" x14ac:dyDescent="0.4">
      <c r="A1" s="152" t="s">
        <v>60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5" ht="13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5" ht="13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M10" s="154" t="s">
        <v>77</v>
      </c>
      <c r="N10" s="158"/>
      <c r="O10" s="159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1" spans="1:11" ht="18" x14ac:dyDescent="0.4">
      <c r="A31" s="152" t="s">
        <v>61</v>
      </c>
      <c r="B31" s="152"/>
      <c r="C31" s="152"/>
      <c r="D31" s="152"/>
      <c r="E31" s="152"/>
      <c r="F31" s="152"/>
      <c r="G31" s="152"/>
      <c r="H31" s="152"/>
      <c r="I31" s="152"/>
      <c r="J31" s="152"/>
      <c r="K31" s="152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61" spans="1:11" ht="18" x14ac:dyDescent="0.4">
      <c r="A61" s="152" t="s">
        <v>62</v>
      </c>
      <c r="B61" s="152"/>
      <c r="C61" s="152"/>
      <c r="D61" s="152"/>
      <c r="E61" s="152"/>
      <c r="F61" s="152"/>
      <c r="G61" s="152"/>
      <c r="H61" s="152"/>
      <c r="I61" s="152"/>
      <c r="J61" s="152"/>
      <c r="K61" s="152"/>
    </row>
    <row r="63" spans="1:1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</sheetData>
  <mergeCells count="4">
    <mergeCell ref="A1:K1"/>
    <mergeCell ref="A31:K31"/>
    <mergeCell ref="A61:K61"/>
    <mergeCell ref="M10:O10"/>
  </mergeCells>
  <phoneticPr fontId="5" type="noConversion"/>
  <hyperlinks>
    <hyperlink ref="M10:O10" location="'Tractive Force-RiprapSteep Grad'!C36" display="Return to Main Worksheet"/>
  </hyperlinks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>
      <selection activeCell="M9" sqref="M9:O9"/>
    </sheetView>
  </sheetViews>
  <sheetFormatPr defaultRowHeight="12.5" x14ac:dyDescent="0.25"/>
  <cols>
    <col min="12" max="12" width="3.54296875" customWidth="1"/>
  </cols>
  <sheetData>
    <row r="1" spans="1:15" ht="37.5" customHeight="1" x14ac:dyDescent="0.4">
      <c r="A1" s="152" t="s">
        <v>69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5" ht="13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5" ht="13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M9" s="154" t="s">
        <v>77</v>
      </c>
      <c r="N9" s="158"/>
      <c r="O9" s="159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2">
    <mergeCell ref="A1:K1"/>
    <mergeCell ref="M9:O9"/>
  </mergeCells>
  <phoneticPr fontId="5" type="noConversion"/>
  <hyperlinks>
    <hyperlink ref="M9:O9" location="'Tractive Force-RiprapSteep Grad'!B66" display="Return to Main Worksheet"/>
  </hyperlinks>
  <pageMargins left="0.75" right="0.75" top="1" bottom="1" header="0.5" footer="0.5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workbookViewId="0">
      <selection activeCell="M8" sqref="M8:O8"/>
    </sheetView>
  </sheetViews>
  <sheetFormatPr defaultRowHeight="12.5" x14ac:dyDescent="0.25"/>
  <cols>
    <col min="12" max="12" width="4.1796875" customWidth="1"/>
  </cols>
  <sheetData>
    <row r="1" spans="1:15" ht="18" x14ac:dyDescent="0.4">
      <c r="A1" s="160" t="s">
        <v>84</v>
      </c>
      <c r="B1" s="160"/>
      <c r="C1" s="160"/>
      <c r="D1" s="160"/>
      <c r="E1" s="160"/>
      <c r="F1" s="160"/>
      <c r="G1" s="160"/>
      <c r="H1" s="160"/>
      <c r="I1" s="160"/>
      <c r="J1" s="160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5" ht="13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5" ht="13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M8" s="154" t="s">
        <v>77</v>
      </c>
      <c r="N8" s="158"/>
      <c r="O8" s="159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2">
    <mergeCell ref="A1:J1"/>
    <mergeCell ref="M8:O8"/>
  </mergeCells>
  <phoneticPr fontId="5" type="noConversion"/>
  <hyperlinks>
    <hyperlink ref="M8:O8" location="'Tractive Force-RiprapSteep Grad'!C102" display="Return to Main Worksheet"/>
  </hyperlinks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Tractive Force-RiprapSteep Grad</vt:lpstr>
      <vt:lpstr>Table 8.05f</vt:lpstr>
      <vt:lpstr>Table 8.05g</vt:lpstr>
      <vt:lpstr>Manning's and Continuity</vt:lpstr>
      <vt:lpstr>Figure 8.05d</vt:lpstr>
      <vt:lpstr>Figure 8.05b</vt:lpstr>
      <vt:lpstr>Figures 8.05j,k,l</vt:lpstr>
      <vt:lpstr>Table 8.05h</vt:lpstr>
      <vt:lpstr>Figure 8.05g</vt:lpstr>
      <vt:lpstr>Figure 8.05h</vt:lpstr>
      <vt:lpstr>Figure 8.05i</vt:lpstr>
    </vt:vector>
  </TitlesOfParts>
  <Company>NC DENR DLR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 State Sedimentation Specialist</dc:creator>
  <cp:lastModifiedBy>William J. Guess</cp:lastModifiedBy>
  <dcterms:created xsi:type="dcterms:W3CDTF">2005-03-28T16:58:31Z</dcterms:created>
  <dcterms:modified xsi:type="dcterms:W3CDTF">2020-12-22T10:53:51Z</dcterms:modified>
</cp:coreProperties>
</file>