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uncombecountync-my.sharepoint.com/personal/burnett_walz_buncombecounty_org/Documents/Desktop/Folders/Sustainability/"/>
    </mc:Choice>
  </mc:AlternateContent>
  <bookViews>
    <workbookView xWindow="-105" yWindow="-105" windowWidth="23250" windowHeight="12570"/>
  </bookViews>
  <sheets>
    <sheet name="Energy and Roofin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H4" i="1"/>
  <c r="J4" i="1"/>
  <c r="G5" i="1"/>
  <c r="H5" i="1"/>
  <c r="J5" i="1"/>
  <c r="G6" i="1"/>
  <c r="H6" i="1"/>
  <c r="J6" i="1"/>
  <c r="G7" i="1"/>
  <c r="J7" i="1"/>
  <c r="G8" i="1"/>
  <c r="H8" i="1"/>
  <c r="J8" i="1"/>
  <c r="G9" i="1"/>
  <c r="J9" i="1"/>
  <c r="G10" i="1"/>
  <c r="H10" i="1"/>
  <c r="J10" i="1"/>
  <c r="G11" i="1"/>
  <c r="J11" i="1"/>
  <c r="G12" i="1"/>
  <c r="J12" i="1"/>
  <c r="G13" i="1"/>
  <c r="J13" i="1"/>
  <c r="G14" i="1"/>
  <c r="J14" i="1"/>
  <c r="G15" i="1"/>
  <c r="H15" i="1"/>
  <c r="J15" i="1"/>
  <c r="G16" i="1"/>
  <c r="H16" i="1"/>
  <c r="J16" i="1"/>
  <c r="G17" i="1"/>
  <c r="J17" i="1"/>
  <c r="G18" i="1"/>
  <c r="H18" i="1"/>
  <c r="J18" i="1"/>
  <c r="G19" i="1"/>
  <c r="H19" i="1"/>
  <c r="J19" i="1"/>
  <c r="G20" i="1"/>
  <c r="J20" i="1"/>
  <c r="G21" i="1"/>
  <c r="H21" i="1"/>
  <c r="J21" i="1"/>
  <c r="G22" i="1"/>
  <c r="H22" i="1"/>
  <c r="G23" i="1"/>
  <c r="J23" i="1"/>
  <c r="G24" i="1"/>
  <c r="J24" i="1"/>
  <c r="G25" i="1"/>
  <c r="H25" i="1"/>
  <c r="J25" i="1"/>
  <c r="G26" i="1"/>
  <c r="H26" i="1"/>
  <c r="J26" i="1"/>
  <c r="G27" i="1"/>
  <c r="H27" i="1"/>
  <c r="J27" i="1"/>
  <c r="G28" i="1"/>
  <c r="H28" i="1"/>
  <c r="J28" i="1"/>
  <c r="G29" i="1"/>
  <c r="H29" i="1"/>
  <c r="J29" i="1"/>
  <c r="G30" i="1"/>
  <c r="H30" i="1"/>
  <c r="J30" i="1"/>
  <c r="L30" i="1"/>
  <c r="G31" i="1"/>
  <c r="H31" i="1"/>
  <c r="J31" i="1"/>
  <c r="G32" i="1"/>
  <c r="H32" i="1"/>
  <c r="J32" i="1"/>
  <c r="G33" i="1"/>
  <c r="H33" i="1"/>
  <c r="J33" i="1"/>
  <c r="G34" i="1"/>
  <c r="H34" i="1"/>
  <c r="J34" i="1"/>
  <c r="G35" i="1"/>
  <c r="H35" i="1"/>
  <c r="J35" i="1"/>
  <c r="G36" i="1"/>
  <c r="J36" i="1"/>
  <c r="G37" i="1"/>
  <c r="H37" i="1"/>
  <c r="J37" i="1"/>
  <c r="G38" i="1"/>
  <c r="H38" i="1"/>
  <c r="J38" i="1"/>
  <c r="G39" i="1"/>
  <c r="H39" i="1"/>
  <c r="J39" i="1"/>
  <c r="G40" i="1"/>
  <c r="H40" i="1"/>
  <c r="J40" i="1"/>
  <c r="G41" i="1"/>
  <c r="H41" i="1"/>
  <c r="J41" i="1"/>
  <c r="G42" i="1"/>
  <c r="H42" i="1"/>
  <c r="J42" i="1"/>
  <c r="G43" i="1"/>
  <c r="H43" i="1"/>
  <c r="J43" i="1"/>
  <c r="G44" i="1"/>
  <c r="H44" i="1"/>
  <c r="J44" i="1"/>
  <c r="G45" i="1"/>
  <c r="H45" i="1"/>
  <c r="J45" i="1"/>
  <c r="G46" i="1"/>
  <c r="H46" i="1"/>
  <c r="J46" i="1"/>
  <c r="G47" i="1"/>
  <c r="H47" i="1"/>
  <c r="J47" i="1"/>
  <c r="G48" i="1"/>
  <c r="H48" i="1"/>
  <c r="J48" i="1"/>
  <c r="G49" i="1"/>
  <c r="H49" i="1"/>
  <c r="J49" i="1"/>
  <c r="G50" i="1"/>
  <c r="H50" i="1"/>
  <c r="J50" i="1"/>
  <c r="E51" i="1"/>
  <c r="F51" i="1"/>
  <c r="I51" i="1"/>
  <c r="J51" i="1" s="1"/>
  <c r="H51" i="1" l="1"/>
  <c r="G51" i="1"/>
</calcChain>
</file>

<file path=xl/sharedStrings.xml><?xml version="1.0" encoding="utf-8"?>
<sst xmlns="http://schemas.openxmlformats.org/spreadsheetml/2006/main" count="490" uniqueCount="289">
  <si>
    <t>Total</t>
  </si>
  <si>
    <t>Roof is 3 years old</t>
  </si>
  <si>
    <t xml:space="preserve">MBCI </t>
  </si>
  <si>
    <t>The roof has a weatherization and paint warranty.</t>
  </si>
  <si>
    <t>Standing Seam Metal</t>
  </si>
  <si>
    <t>20 x 1
33.3 x 5</t>
  </si>
  <si>
    <t>20 &amp; 33.3</t>
  </si>
  <si>
    <t xml:space="preserve"> SolarEdge SE20kUS
SolarEdge SE33.3kUS</t>
  </si>
  <si>
    <t xml:space="preserve">(1s x 34m, 1s x 36m)
- (20kW)
3x (2s x 38m, 1s x 39m)
2x (1s x 38m, 2s x 39m) 
- (33.3kW)
</t>
  </si>
  <si>
    <t>739 Old US HWY 70, Swannanoa, NC</t>
  </si>
  <si>
    <t>Owen Middle School</t>
  </si>
  <si>
    <t>Buncombe Co. Schools</t>
  </si>
  <si>
    <t>Ground-Mount for High School - Main Account</t>
  </si>
  <si>
    <t>N/A - Ground-Mount</t>
  </si>
  <si>
    <t>SMA STP Core 50_US_41</t>
  </si>
  <si>
    <t>10s x 18m</t>
  </si>
  <si>
    <t xml:space="preserve">60 Lees Creek Rd. Asheville, NC </t>
  </si>
  <si>
    <t>Erwin High - Main Account</t>
  </si>
  <si>
    <t>Ground-Mount for High School - Kitchen Account</t>
  </si>
  <si>
    <t>SMA STP Core 62_US_41</t>
  </si>
  <si>
    <t>11s x 18m</t>
  </si>
  <si>
    <t>Erwin High - Kitchen Account</t>
  </si>
  <si>
    <t>Ground Mount for new aquatic facility</t>
  </si>
  <si>
    <t>18 Ensley Stadium Loop, Asheville, NC</t>
  </si>
  <si>
    <t>Buncombe Aquatic Center</t>
  </si>
  <si>
    <t>Intermediate School - Roof is 10 years old</t>
  </si>
  <si>
    <t xml:space="preserve"> SolarEdge SE33kUS</t>
  </si>
  <si>
    <t xml:space="preserve">
7x (3s x 35m) 
2x (1s x 35m, 2s x 36m) 
</t>
  </si>
  <si>
    <t>20 Doan Rd. Weaverville, NC</t>
  </si>
  <si>
    <t>North Windy Ridge Intermediate School</t>
  </si>
  <si>
    <t>Ground-Mount for Middle School</t>
  </si>
  <si>
    <t xml:space="preserve">
1x (12s x 18m) 
4x (11s x 18m) 
</t>
  </si>
  <si>
    <t>570 Lower Brush Creek Rd. Fletcher, NC</t>
  </si>
  <si>
    <t>Cane Creek Middle School</t>
  </si>
  <si>
    <t>Ground-Mount for Elementary School - Utility data is only a few months old and 12 month usage data has been extrapolated to estimate the solar capacity. System size may be subject to increase or decrease based on energy usage profile over the next 6-9 months.</t>
  </si>
  <si>
    <t>33 x 1
50 x 1
62.5 x 1</t>
  </si>
  <si>
    <t>33, 50 &amp; 62.5</t>
  </si>
  <si>
    <t>SMA STPCore 33_US_41
SMA STP Core 50_US_41
SMA STP Core 62_US_41</t>
  </si>
  <si>
    <t xml:space="preserve">
(7s x 18m)  (33kW)
(10s x 18m) (50kW)
(13s x 18m) (62.5kW)
</t>
  </si>
  <si>
    <t>235 Old US HWY 70, Swannanoa, NC</t>
  </si>
  <si>
    <t xml:space="preserve">Community High School </t>
  </si>
  <si>
    <t>Elementary School - Roof is 10 years old</t>
  </si>
  <si>
    <t>SMA STPCore 50_US_41</t>
  </si>
  <si>
    <t xml:space="preserve">
1x (10s x 18m) 
3x (9s x 18m) 
</t>
  </si>
  <si>
    <t>50 Pinehurst Circle, Arden, NC</t>
  </si>
  <si>
    <t>Glen Arden Elementary School</t>
  </si>
  <si>
    <t>Ground-Mount and Roof-Mount for Elementary School - Roof is 3 years old</t>
  </si>
  <si>
    <t xml:space="preserve">MRS </t>
  </si>
  <si>
    <t xml:space="preserve"> SolarEdge SE33.3kUS</t>
  </si>
  <si>
    <t xml:space="preserve">
Roof - 
1x (1s x 35m, 2s x 36m) 
3x (3s x 36m)
Ground - 
1x (3s x 33m) 
1x (1s x 33, 2s x 34m)
5x (3s x 34m)</t>
  </si>
  <si>
    <t>125 Asheville Commerce Pkwy. Asheville, NC</t>
  </si>
  <si>
    <t>Enka Intermediate School</t>
  </si>
  <si>
    <t>Ground-Mount for Elementary School</t>
  </si>
  <si>
    <t xml:space="preserve">
1x (8s x 18m) 
4x (9s x 18m) 
</t>
  </si>
  <si>
    <t>450 Enka Lake Rd. Asheville, NC</t>
  </si>
  <si>
    <t>Hominy Valley Elementary School</t>
  </si>
  <si>
    <t>Roof approx 15 years old</t>
  </si>
  <si>
    <t>Unknown</t>
  </si>
  <si>
    <t>No Warranty is in place</t>
  </si>
  <si>
    <t>9 x 1
14.4 x 6</t>
  </si>
  <si>
    <t>9 &amp; 14.4</t>
  </si>
  <si>
    <t xml:space="preserve">SolarEdge 14.4kUS
SolarEdge 9kUS </t>
  </si>
  <si>
    <t>1x (1s x 13m, 1s x 14m) (9kW)
6x (1s x 14m, 2s x 15m) (14.4kW)</t>
  </si>
  <si>
    <t>419 McDowell St. Asheville, NC</t>
  </si>
  <si>
    <t>Asheville High School - Cultural Arts Building</t>
  </si>
  <si>
    <t>Asheville City Schools</t>
  </si>
  <si>
    <t>SolarEdge SE33kUS</t>
  </si>
  <si>
    <t>1x ( 3s x 34m)
2x (2s x 34m, 1s x 35m)</t>
  </si>
  <si>
    <t>Asheville High School - Cafeteria</t>
  </si>
  <si>
    <t>The roof has a weatherization warranty</t>
  </si>
  <si>
    <t>TPO</t>
  </si>
  <si>
    <t>(1s x 38m, 2s x 39m)</t>
  </si>
  <si>
    <t>Asheville High School - Vocational Building</t>
  </si>
  <si>
    <t>The TPO roof has a weatherization warranty. The shingle roof has no warranty.</t>
  </si>
  <si>
    <t>Asphalt Shingle &amp; TPO</t>
  </si>
  <si>
    <t>20 x 1
33.3 x 1</t>
  </si>
  <si>
    <t>21 &amp; 33.3</t>
  </si>
  <si>
    <t xml:space="preserve"> SolarEdge SE20kUS
SolarEdge SE33kUS</t>
  </si>
  <si>
    <t>(2s x 34m) (20kW)
(2s x 37m, 1s x 38m) (33.3kW)</t>
  </si>
  <si>
    <t>544 Kimberly Ave. Asheville, NC</t>
  </si>
  <si>
    <t>Ira B Jones Elementary School - Small Account</t>
  </si>
  <si>
    <t>20 x 3
33.3 x 3</t>
  </si>
  <si>
    <t xml:space="preserve">SolarEdge SE20kUS
SolarEdge SE33.3kUS </t>
  </si>
  <si>
    <t>3x (2s x 34m) (20kW)
1x (2s x 37m, 1s x 38m) (33.3kW)
2x (3s x 38m) (33.3kW)</t>
  </si>
  <si>
    <t>Ira B Jones Elementary School - Large Account</t>
  </si>
  <si>
    <t>Roof is 4 years old</t>
  </si>
  <si>
    <t>Soprema</t>
  </si>
  <si>
    <t>SolarEdge SE 33kUS</t>
  </si>
  <si>
    <t>1x (1s x 34m, 2s x 35m)
8x (3s x 35m)</t>
  </si>
  <si>
    <t>211 S. French Broad St. Asheville, NC</t>
  </si>
  <si>
    <t>Asheville Middle School</t>
  </si>
  <si>
    <t>20 x 2
33.3 x 3</t>
  </si>
  <si>
    <t>2x (2s x 35m) (20kW)
3x (1s x 38m, 2s x 39m) (33.3kW)</t>
  </si>
  <si>
    <t>90 Montford Ave. Asheville, NC</t>
  </si>
  <si>
    <t>Montford Northstar Academy</t>
  </si>
  <si>
    <t xml:space="preserve">Roof is 10 years old but in great condition </t>
  </si>
  <si>
    <t>Built-Up with pebble ballast</t>
  </si>
  <si>
    <t>20 x 3
33.3 x 4</t>
  </si>
  <si>
    <t>3x (2s x 34m) (20kW)
3x (2s x 38m, 1s x 39m) (33.3kW)
1x (1s x 38m, 2s x 39m) (33.3kW)</t>
  </si>
  <si>
    <t>98 Sulpher Springs Rd. Asheville, NC</t>
  </si>
  <si>
    <t>Vance Elementary School</t>
  </si>
  <si>
    <t>Roof is a few years old</t>
  </si>
  <si>
    <t>Bitumen</t>
  </si>
  <si>
    <t xml:space="preserve"> SolarEdge SE 33kUS</t>
  </si>
  <si>
    <t>2x (2s x 37m, 1s x 38m)
4x (3s x 37m)</t>
  </si>
  <si>
    <t>60 Ridgelawn Rd. Asheville, NC</t>
  </si>
  <si>
    <t>Hall Fletcher Elementary School</t>
  </si>
  <si>
    <t>Johns Manville</t>
  </si>
  <si>
    <t>SolarEdge SE20kUS</t>
  </si>
  <si>
    <t>2s x 30m</t>
  </si>
  <si>
    <t>207 Victoria Rd. Asheville, NC</t>
  </si>
  <si>
    <t>Asheville Campus - Hemlock</t>
  </si>
  <si>
    <t>AB TECH</t>
  </si>
  <si>
    <t>4 x 20</t>
  </si>
  <si>
    <t xml:space="preserve">
1x (2s x 34m) (20kW)
3x (1s x 34m, 1s x 35m) (20kW)</t>
  </si>
  <si>
    <t>19 Tech Dr. Asheville, NC</t>
  </si>
  <si>
    <t>Asheville Campus - Ferguson</t>
  </si>
  <si>
    <t>Roof is 2 years old</t>
  </si>
  <si>
    <t xml:space="preserve">SolarEdge 14.4kUS </t>
  </si>
  <si>
    <t>1x (2s x 14m, 1s x 15m) 4x (2s x 15m, 1s x 14m)- Coman, 1x (1s x 14m, 2s x 15m) 2x (3s x 15m) - Locke</t>
  </si>
  <si>
    <t>10 Fernihurst Dr. Asheville, NC</t>
  </si>
  <si>
    <t>Asheville Campus - Coman/Locke</t>
  </si>
  <si>
    <t>20 x 1, 
33.3 x 2</t>
  </si>
  <si>
    <t>SolarEdge SE20kUS
SolarEdge SE 33kUS</t>
  </si>
  <si>
    <t>(1s x 34m, 1s x 36m) (20kW)
3s x 39m (33.3kW)</t>
  </si>
  <si>
    <t>16 Fernihurst.  Asheville, NC</t>
  </si>
  <si>
    <t>Asheville Campus - Conference Center</t>
  </si>
  <si>
    <t>SolarEdge 14.4kUS</t>
  </si>
  <si>
    <t xml:space="preserve">
(1s x 16m, 2s x 17m)</t>
  </si>
  <si>
    <t>17 Student Circle Asheville, NC</t>
  </si>
  <si>
    <t>Asheville Campus - Birch</t>
  </si>
  <si>
    <t>Roof is ten years old</t>
  </si>
  <si>
    <t>Firestone</t>
  </si>
  <si>
    <t>340 Victoria Rd. Asheville, NC</t>
  </si>
  <si>
    <t>Asheville Campus - Bailey</t>
  </si>
  <si>
    <t>Roof is two years old</t>
  </si>
  <si>
    <t>McElroy Metals</t>
  </si>
  <si>
    <t>The roof has a  weatherization warranty.</t>
  </si>
  <si>
    <t xml:space="preserve"> SolarEdge SE20kUS</t>
  </si>
  <si>
    <t>1x (1s x 34m, 1s x 35m)  
3x (2s x 35m)</t>
  </si>
  <si>
    <t>10 Genevieve Circle Asheville, NC</t>
  </si>
  <si>
    <t>Asheville Campus - Allied Health</t>
  </si>
  <si>
    <t>Fire Station - Roof installed in 08'</t>
  </si>
  <si>
    <t>Metal Standing Seam</t>
  </si>
  <si>
    <t>14.4 x 1, 9 x 1</t>
  </si>
  <si>
    <t>14.4 &amp; 9</t>
  </si>
  <si>
    <t xml:space="preserve">SolarEdge SE14.4kUS 
SolarEdge SE9kUS </t>
  </si>
  <si>
    <t>2s x 15m (9kW) 
1s x 16m, 2s x 17m (14.4)</t>
  </si>
  <si>
    <t>7 Rocky Ridge Rd. Asheville, NC</t>
  </si>
  <si>
    <t>Fire Station #11</t>
  </si>
  <si>
    <t>City Of Asheville</t>
  </si>
  <si>
    <t>Fire Station - Roof installed in 07'</t>
  </si>
  <si>
    <t>1s x 15m, 1s x 16m (9kW) 
1s x 16m, 2s x 17m (14.4)</t>
  </si>
  <si>
    <t>1903 Old Haywood Rd. Asheville, NC</t>
  </si>
  <si>
    <t>Fire Station #10</t>
  </si>
  <si>
    <t>Canopies - Sell- All System</t>
  </si>
  <si>
    <t>N/A - Parking Deck</t>
  </si>
  <si>
    <t>Fronius SYMO 10.0-3 208</t>
  </si>
  <si>
    <t>3s x 11m</t>
  </si>
  <si>
    <t>N/A - Sell- All</t>
  </si>
  <si>
    <t>N/A</t>
  </si>
  <si>
    <t>45 Wall Street Asheville, NC</t>
  </si>
  <si>
    <t>Wall St. Parking Deck - Sell All System</t>
  </si>
  <si>
    <t>Canopies - For Parking Sevices Account</t>
  </si>
  <si>
    <t>Fronius SYMO 12.0-3 208</t>
  </si>
  <si>
    <t>4s x 10m</t>
  </si>
  <si>
    <t>Wall Street Parking Deck - Parking Sevices</t>
  </si>
  <si>
    <t>Canopies - For House Loads Account</t>
  </si>
  <si>
    <t>12 x 2, 10 x 1</t>
  </si>
  <si>
    <t>12 &amp; 10</t>
  </si>
  <si>
    <t>Fronius SYMO 12.0-3 208 Fronius SYMO 10.0-3 208</t>
  </si>
  <si>
    <t>4s x 10m (12kW) 
3s x 11m (10kW)</t>
  </si>
  <si>
    <t>Wall Street Parking Deck - House Loads</t>
  </si>
  <si>
    <t>Community Center - Roof is one year old</t>
  </si>
  <si>
    <t xml:space="preserve">SolarEdge SE9kUS </t>
  </si>
  <si>
    <t>1s x 15m, 1s x 16m</t>
  </si>
  <si>
    <t>121 Shiloh Rd Asheville, NC</t>
  </si>
  <si>
    <t>Linwood Crump Shiloh Center</t>
  </si>
  <si>
    <t>Community Center - Roof is 10 years old</t>
  </si>
  <si>
    <t>Asphalt Shingle</t>
  </si>
  <si>
    <t>SolarEdge SE10000H-US</t>
  </si>
  <si>
    <t>2x (3s x 12m)  
1x (2s x 11m, 1s x 12m)</t>
  </si>
  <si>
    <t>134 Burton Street Asheville, NC</t>
  </si>
  <si>
    <t>Burton Street Community Center</t>
  </si>
  <si>
    <t>Roof is 3-4 Years Old</t>
  </si>
  <si>
    <t>Metal Roofing Systems (Metal) and Johns Manville (TPO)</t>
  </si>
  <si>
    <t>The TPO roof has a weatherization warranty. The metal roof has a material warranty and no weatherization warranty.</t>
  </si>
  <si>
    <t>Metal Standing Seam and TPO</t>
  </si>
  <si>
    <t>33.3 x 1, 20 x 1</t>
  </si>
  <si>
    <t>33.3 &amp; 20</t>
  </si>
  <si>
    <t>SolarEdge SE33.3kUS 
SolarEdge SE20kUS</t>
  </si>
  <si>
    <t>2s x 35m  (20kW) 
2s x 37m, 1s x 38m  (33.3)</t>
  </si>
  <si>
    <t>1 Canoe Ln. Woodfin, NC</t>
  </si>
  <si>
    <t>Buncombe PSTC - Apparatus Center</t>
  </si>
  <si>
    <t>Buncombe County</t>
  </si>
  <si>
    <t>TPO Roof is 3-4 YRS</t>
  </si>
  <si>
    <t>1x (3s x 38m,)
2x (1s x 38m, 2s x 39m)</t>
  </si>
  <si>
    <t>20 Canoe Ln. Woodfin, NC</t>
  </si>
  <si>
    <t>Buncombe PSTC - Training Center</t>
  </si>
  <si>
    <t>Roof is 2-3 Years old</t>
  </si>
  <si>
    <t>SolarEdge SE11400H-US</t>
  </si>
  <si>
    <t>3s x 13m</t>
  </si>
  <si>
    <t>180 Erwin Hills RD. Asheville, NC</t>
  </si>
  <si>
    <t>Old Firemans Training Center</t>
  </si>
  <si>
    <t>Roof is 10 years old</t>
  </si>
  <si>
    <t>33.3 x 3, 20 x 2</t>
  </si>
  <si>
    <t>2s x 35m  (20kW) 
2s x 38m, 1s x 39m  (33.3)</t>
  </si>
  <si>
    <t>16 Forever Friend Ln. Asheville, NC</t>
  </si>
  <si>
    <t>Animal Shelter</t>
  </si>
  <si>
    <t>Roof installed in 2018</t>
  </si>
  <si>
    <t>A&amp;S</t>
  </si>
  <si>
    <t>There is a material warranty on this roof but no weatherization warranty is in place.</t>
  </si>
  <si>
    <t>Corrugated Metal (Ribbed)</t>
  </si>
  <si>
    <t>30 x 2, 20 x 1</t>
  </si>
  <si>
    <t>30 &amp; 20</t>
  </si>
  <si>
    <t>SolarEdge SE30kUS 
SolarEdge SE20kUS</t>
  </si>
  <si>
    <t>2s x 35m  (20kW) 
3s x 35m  (30kW)</t>
  </si>
  <si>
    <t>220 Hominy Creek Rd. Asheville, NC</t>
  </si>
  <si>
    <t>Transfer Station</t>
  </si>
  <si>
    <t>Small public library</t>
  </si>
  <si>
    <t>2s x 16m  (9kW) 
2s x 17m, 1s x 18m (14.4)</t>
  </si>
  <si>
    <t>1030 Merrimon Ave. Asheville, NC</t>
  </si>
  <si>
    <t>North Asheville Library</t>
  </si>
  <si>
    <t>11.4 x 1, 7.6 x 2</t>
  </si>
  <si>
    <t>11.4 &amp; 7.6</t>
  </si>
  <si>
    <t>SolarEdge SE11400H-US SolarEdge SE7600H-US</t>
  </si>
  <si>
    <t>1s x 12m, 1s x 13m  (7.6) 
2s x 12m, 1s x 13 (11.4)</t>
  </si>
  <si>
    <t>1561 Alexander Rd. Leicester, NC</t>
  </si>
  <si>
    <t>Leicester Library</t>
  </si>
  <si>
    <t xml:space="preserve">SolarEdge SE14.4kUS </t>
  </si>
  <si>
    <t>2s x 16m, 1s x 15m (each)</t>
  </si>
  <si>
    <t>1 Taylor Rd. Fairview, NC</t>
  </si>
  <si>
    <t>Fairview Library</t>
  </si>
  <si>
    <t>Canopies on top deck level of parking deck  - serving Family Justice Center loads at 35 Woodfin Pl</t>
  </si>
  <si>
    <t>50 x 2, 33.3 x 1</t>
  </si>
  <si>
    <t>50 &amp; 33.3</t>
  </si>
  <si>
    <t>SMA STP 50-US-41
SMA STP 33-US-41</t>
  </si>
  <si>
    <t>10s x 18m  (50kW) 
5s x 18m (33.3kW)</t>
  </si>
  <si>
    <t>164 College St. Asheville, NC</t>
  </si>
  <si>
    <t>College St. Parking Deck - Family Justice Cntr Loads</t>
  </si>
  <si>
    <t>Canopies on top deck level of parking deck  - serving house loads</t>
  </si>
  <si>
    <t>SMA STP 50-US-41</t>
  </si>
  <si>
    <t>College St. Parking Deck - House Loads</t>
  </si>
  <si>
    <t xml:space="preserve">Canopies on top deck level of parking deck </t>
  </si>
  <si>
    <t>50 x 3, 33.3 x 1</t>
  </si>
  <si>
    <t xml:space="preserve">SMA STP 50-US-41
SMA STP 33-US-41 </t>
  </si>
  <si>
    <t>40 Coxe Ave. Asheville, NC</t>
  </si>
  <si>
    <t>Health and Human Services Building - Parking Deck</t>
  </si>
  <si>
    <t>Getting new roof in 2020</t>
  </si>
  <si>
    <t>TBD</t>
  </si>
  <si>
    <t>There will be a weatherization warranty on the new roof</t>
  </si>
  <si>
    <t>Replacing with TPO in 2020</t>
  </si>
  <si>
    <t>3s x 16m</t>
  </si>
  <si>
    <t>94 Coxe Ave. Asheville, NC</t>
  </si>
  <si>
    <t>Tax Office</t>
  </si>
  <si>
    <t>Small local library</t>
  </si>
  <si>
    <t xml:space="preserve">1s x 16m, 2s x 17m   &amp;
2s x 15m, 1s x 16 </t>
  </si>
  <si>
    <t>260 Overlook Rd. Asheville, NC</t>
  </si>
  <si>
    <t>South Buncombe Library</t>
  </si>
  <si>
    <t>Small local library - Getting new roof in 2020</t>
  </si>
  <si>
    <t>942 Haywood Rd. Asheville, NC</t>
  </si>
  <si>
    <t>West Asheville Library</t>
  </si>
  <si>
    <t>Notes</t>
  </si>
  <si>
    <t>Roof Manufacturer</t>
  </si>
  <si>
    <t>Roof Warranty</t>
  </si>
  <si>
    <t>Roof Material</t>
  </si>
  <si>
    <t xml:space="preserve">Inverter - Quantity
</t>
  </si>
  <si>
    <t xml:space="preserve">Inverter - Capacity (kW)
</t>
  </si>
  <si>
    <t xml:space="preserve">Inverter - MFR / Model
</t>
  </si>
  <si>
    <t>String Sizing</t>
  </si>
  <si>
    <t xml:space="preserve">PV module Qty
</t>
  </si>
  <si>
    <t xml:space="preserve">PV Module wattage
</t>
  </si>
  <si>
    <t xml:space="preserve">Facility Usage Offset by Solar
</t>
  </si>
  <si>
    <t>Annual Output (KWH)</t>
  </si>
  <si>
    <t xml:space="preserve">AC Capacity (kWac)
</t>
  </si>
  <si>
    <t xml:space="preserve">DC Capacity (kWdc)
</t>
  </si>
  <si>
    <t xml:space="preserve">12 Mo. High Peak Demand (kW)
</t>
  </si>
  <si>
    <t xml:space="preserve">12 Mo. kWh Usage (kWh)
</t>
  </si>
  <si>
    <t xml:space="preserve">Street Address
</t>
  </si>
  <si>
    <t xml:space="preserve">Facility Name
</t>
  </si>
  <si>
    <t xml:space="preserve">Owner
</t>
  </si>
  <si>
    <t>Additional Notes</t>
  </si>
  <si>
    <t>Roofing Information</t>
  </si>
  <si>
    <t>Solar Project Info</t>
  </si>
  <si>
    <t>Energy Usage Data</t>
  </si>
  <si>
    <t>Owner &amp; Facility</t>
  </si>
  <si>
    <t>Johns Manville - Coman/ Locke - Carlisle</t>
  </si>
  <si>
    <t>Group A</t>
  </si>
  <si>
    <t>Group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</si>
</sst>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9">
    <font>
      <sz val="11"/>
      <color theme="1"/>
      <name val="Calibri"/>
      <family val="2"/>
      <scheme val="minor"/>
    </font>
    <font>
      <sz val="11"/>
      <color theme="1"/>
      <name val="Calibri"/>
      <family val="2"/>
      <scheme val="minor"/>
    </font>
    <font>
      <sz val="9"/>
      <color theme="1"/>
      <name val="Montserrat"/>
    </font>
    <font>
      <sz val="9"/>
      <name val="Montserrat"/>
    </font>
    <font>
      <sz val="24"/>
      <color theme="1"/>
      <name val="Calibri"/>
      <family val="2"/>
      <scheme val="minor"/>
    </font>
    <font>
      <sz val="11"/>
      <name val="Calibri"/>
      <family val="2"/>
      <scheme val="minor"/>
    </font>
    <font>
      <sz val="9"/>
      <color rgb="FF000000"/>
      <name val="Montserrat"/>
    </font>
    <font>
      <b/>
      <sz val="11"/>
      <color theme="0"/>
      <name val="Montserrat"/>
    </font>
    <font>
      <b/>
      <sz val="14"/>
      <color theme="0"/>
      <name val="Montserrat"/>
    </font>
  </fonts>
  <fills count="20">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5" tint="0.79998168889431442"/>
        <bgColor theme="4" tint="0.79998168889431442"/>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theme="4" tint="0.79998168889431442"/>
      </patternFill>
    </fill>
    <fill>
      <patternFill patternType="solid">
        <fgColor theme="4" tint="0.59999389629810485"/>
        <bgColor indexed="64"/>
      </patternFill>
    </fill>
    <fill>
      <patternFill patternType="solid">
        <fgColor rgb="FFFF0000"/>
        <bgColor indexed="64"/>
      </patternFill>
    </fill>
    <fill>
      <patternFill patternType="solid">
        <fgColor theme="0"/>
        <bgColor rgb="FFDDEBF7"/>
      </patternFill>
    </fill>
    <fill>
      <patternFill patternType="solid">
        <fgColor theme="4" tint="0.59999389629810485"/>
        <bgColor theme="4" tint="0.79998168889431442"/>
      </patternFill>
    </fill>
    <fill>
      <patternFill patternType="solid">
        <fgColor rgb="FFFFC000"/>
        <bgColor indexed="64"/>
      </patternFill>
    </fill>
    <fill>
      <patternFill patternType="solid">
        <fgColor theme="0"/>
        <bgColor rgb="FF000000"/>
      </patternFill>
    </fill>
    <fill>
      <patternFill patternType="solid">
        <fgColor rgb="FFFFC000"/>
        <bgColor theme="4" tint="0.79998168889431442"/>
      </patternFill>
    </fill>
    <fill>
      <patternFill patternType="solid">
        <fgColor theme="8" tint="-0.249977111117893"/>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top/>
      <bottom style="thin">
        <color theme="4" tint="0.39997558519241921"/>
      </bottom>
      <diagonal/>
    </border>
    <border>
      <left style="thin">
        <color indexed="64"/>
      </left>
      <right/>
      <top/>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0" fillId="2" borderId="1" xfId="0" applyFill="1" applyBorder="1" applyAlignment="1">
      <alignment wrapText="1"/>
    </xf>
    <xf numFmtId="0" fontId="0" fillId="2" borderId="1" xfId="0" applyFill="1" applyBorder="1" applyAlignment="1">
      <alignment horizontal="center" wrapText="1"/>
    </xf>
    <xf numFmtId="9" fontId="2" fillId="2" borderId="1" xfId="2" applyFont="1" applyFill="1" applyBorder="1" applyAlignment="1">
      <alignment horizontal="right" wrapText="1"/>
    </xf>
    <xf numFmtId="3" fontId="2" fillId="2" borderId="1" xfId="0" applyNumberFormat="1" applyFont="1" applyFill="1" applyBorder="1" applyAlignment="1">
      <alignment horizontal="center" wrapText="1"/>
    </xf>
    <xf numFmtId="43" fontId="2" fillId="2" borderId="1" xfId="1" applyFont="1" applyFill="1" applyBorder="1" applyAlignment="1">
      <alignment horizontal="center" wrapText="1"/>
    </xf>
    <xf numFmtId="164" fontId="2" fillId="2" borderId="1" xfId="1" applyNumberFormat="1" applyFont="1" applyFill="1" applyBorder="1" applyAlignment="1">
      <alignment wrapText="1"/>
    </xf>
    <xf numFmtId="3" fontId="2" fillId="2" borderId="1" xfId="0" applyNumberFormat="1"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0" fillId="0" borderId="0" xfId="0" applyAlignment="1">
      <alignment horizontal="left" vertical="top"/>
    </xf>
    <xf numFmtId="0" fontId="2" fillId="3" borderId="5" xfId="0" applyFont="1" applyFill="1" applyBorder="1" applyAlignment="1">
      <alignment wrapText="1"/>
    </xf>
    <xf numFmtId="0" fontId="2" fillId="3" borderId="5" xfId="0" applyFont="1" applyFill="1" applyBorder="1" applyAlignment="1">
      <alignment horizontal="center" wrapText="1"/>
    </xf>
    <xf numFmtId="0" fontId="2" fillId="3" borderId="5" xfId="0" applyFont="1" applyFill="1" applyBorder="1" applyAlignment="1">
      <alignment horizontal="center" vertical="top" wrapText="1"/>
    </xf>
    <xf numFmtId="9" fontId="2" fillId="3" borderId="5" xfId="0" applyNumberFormat="1" applyFont="1" applyFill="1" applyBorder="1" applyAlignment="1">
      <alignment horizontal="right" wrapText="1"/>
    </xf>
    <xf numFmtId="3" fontId="2" fillId="3" borderId="5"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164" fontId="3" fillId="3" borderId="5" xfId="1" applyNumberFormat="1" applyFont="1" applyFill="1" applyBorder="1" applyAlignment="1">
      <alignment horizontal="right" wrapText="1"/>
    </xf>
    <xf numFmtId="3" fontId="3" fillId="3" borderId="5" xfId="0" applyNumberFormat="1" applyFont="1" applyFill="1" applyBorder="1" applyAlignment="1">
      <alignment horizontal="right"/>
    </xf>
    <xf numFmtId="0" fontId="3" fillId="3" borderId="6" xfId="0" applyFont="1" applyFill="1" applyBorder="1" applyAlignment="1">
      <alignment wrapText="1"/>
    </xf>
    <xf numFmtId="0" fontId="2" fillId="4" borderId="6" xfId="0" applyFont="1" applyFill="1" applyBorder="1" applyAlignment="1">
      <alignment wrapText="1"/>
    </xf>
    <xf numFmtId="0" fontId="2" fillId="2" borderId="5" xfId="0" applyFont="1" applyFill="1" applyBorder="1" applyAlignment="1">
      <alignment wrapText="1"/>
    </xf>
    <xf numFmtId="9" fontId="2" fillId="2" borderId="5"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164" fontId="3" fillId="2" borderId="5" xfId="1" applyNumberFormat="1" applyFont="1" applyFill="1" applyBorder="1" applyAlignment="1">
      <alignment horizontal="right" wrapText="1"/>
    </xf>
    <xf numFmtId="3" fontId="3" fillId="2" borderId="5" xfId="0" applyNumberFormat="1" applyFont="1" applyFill="1" applyBorder="1" applyAlignment="1">
      <alignment horizontal="right" wrapText="1"/>
    </xf>
    <xf numFmtId="0" fontId="2" fillId="6" borderId="5" xfId="0" applyFont="1" applyFill="1" applyBorder="1" applyAlignment="1">
      <alignment wrapText="1"/>
    </xf>
    <xf numFmtId="3" fontId="3" fillId="3" borderId="5" xfId="0" applyNumberFormat="1" applyFont="1" applyFill="1" applyBorder="1" applyAlignment="1">
      <alignment horizontal="right" wrapText="1"/>
    </xf>
    <xf numFmtId="0" fontId="2" fillId="4" borderId="5" xfId="0" applyFont="1" applyFill="1" applyBorder="1" applyAlignment="1">
      <alignment wrapText="1"/>
    </xf>
    <xf numFmtId="164" fontId="5" fillId="3" borderId="5" xfId="1" applyNumberFormat="1" applyFont="1" applyFill="1" applyBorder="1" applyAlignment="1">
      <alignment horizontal="right"/>
    </xf>
    <xf numFmtId="0" fontId="2" fillId="2" borderId="5" xfId="0" applyFont="1" applyFill="1" applyBorder="1" applyAlignment="1">
      <alignment horizontal="center" wrapText="1"/>
    </xf>
    <xf numFmtId="3" fontId="3" fillId="2" borderId="5" xfId="0" applyNumberFormat="1" applyFont="1" applyFill="1" applyBorder="1" applyAlignment="1">
      <alignment horizontal="right"/>
    </xf>
    <xf numFmtId="0" fontId="3" fillId="3" borderId="5" xfId="0" applyFont="1" applyFill="1" applyBorder="1" applyAlignment="1">
      <alignment vertical="center" wrapText="1"/>
    </xf>
    <xf numFmtId="164" fontId="5" fillId="2" borderId="5" xfId="1" applyNumberFormat="1" applyFont="1" applyFill="1" applyBorder="1" applyAlignment="1">
      <alignment horizontal="right"/>
    </xf>
    <xf numFmtId="0" fontId="3" fillId="2" borderId="5" xfId="0" applyFont="1" applyFill="1" applyBorder="1" applyAlignment="1">
      <alignment horizontal="right"/>
    </xf>
    <xf numFmtId="0" fontId="6" fillId="2" borderId="5" xfId="0" applyFont="1" applyFill="1" applyBorder="1" applyAlignment="1">
      <alignment horizontal="center" wrapText="1"/>
    </xf>
    <xf numFmtId="2" fontId="2" fillId="3" borderId="5" xfId="0" applyNumberFormat="1" applyFont="1" applyFill="1" applyBorder="1" applyAlignment="1">
      <alignment horizontal="right" wrapText="1"/>
    </xf>
    <xf numFmtId="0" fontId="2" fillId="7" borderId="5" xfId="0" applyFont="1" applyFill="1" applyBorder="1" applyAlignment="1">
      <alignment wrapText="1"/>
    </xf>
    <xf numFmtId="0" fontId="2" fillId="8" borderId="5" xfId="0" applyFont="1" applyFill="1" applyBorder="1" applyAlignment="1">
      <alignment wrapText="1"/>
    </xf>
    <xf numFmtId="0" fontId="2" fillId="2" borderId="5" xfId="0" applyFont="1" applyFill="1" applyBorder="1" applyAlignment="1">
      <alignment vertical="center" wrapText="1"/>
    </xf>
    <xf numFmtId="0" fontId="2" fillId="9" borderId="5" xfId="0" applyFont="1" applyFill="1" applyBorder="1" applyAlignment="1">
      <alignment wrapText="1"/>
    </xf>
    <xf numFmtId="0" fontId="2" fillId="3" borderId="5" xfId="0" applyFont="1" applyFill="1" applyBorder="1" applyAlignment="1">
      <alignment vertical="center" wrapText="1"/>
    </xf>
    <xf numFmtId="0" fontId="2" fillId="10" borderId="5" xfId="0" applyFont="1" applyFill="1" applyBorder="1" applyAlignment="1">
      <alignment wrapText="1"/>
    </xf>
    <xf numFmtId="165" fontId="2" fillId="2" borderId="5" xfId="0" applyNumberFormat="1" applyFont="1" applyFill="1" applyBorder="1" applyAlignment="1">
      <alignment horizontal="right" wrapText="1"/>
    </xf>
    <xf numFmtId="0" fontId="6" fillId="2" borderId="5" xfId="0" applyFont="1" applyFill="1" applyBorder="1" applyAlignment="1">
      <alignment horizontal="right" wrapText="1"/>
    </xf>
    <xf numFmtId="0" fontId="3" fillId="2"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6" fillId="13" borderId="5" xfId="0" applyFont="1" applyFill="1" applyBorder="1" applyAlignment="1">
      <alignment horizontal="center" wrapText="1"/>
    </xf>
    <xf numFmtId="3" fontId="6" fillId="13" borderId="5" xfId="0" applyNumberFormat="1" applyFont="1" applyFill="1" applyBorder="1" applyAlignment="1">
      <alignment horizontal="right" wrapText="1"/>
    </xf>
    <xf numFmtId="0" fontId="3" fillId="3"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3" fontId="6" fillId="2" borderId="5" xfId="0" applyNumberFormat="1" applyFont="1" applyFill="1" applyBorder="1" applyAlignment="1">
      <alignment horizontal="right" wrapText="1"/>
    </xf>
    <xf numFmtId="0" fontId="2" fillId="15" borderId="5" xfId="0" applyFont="1" applyFill="1" applyBorder="1" applyAlignment="1">
      <alignment horizontal="center" wrapText="1"/>
    </xf>
    <xf numFmtId="0" fontId="6" fillId="16" borderId="5" xfId="0" applyFont="1" applyFill="1" applyBorder="1" applyAlignment="1">
      <alignment horizontal="center" wrapText="1"/>
    </xf>
    <xf numFmtId="3" fontId="6" fillId="16" borderId="5" xfId="0" applyNumberFormat="1" applyFont="1" applyFill="1" applyBorder="1" applyAlignment="1">
      <alignment horizontal="right" wrapText="1"/>
    </xf>
    <xf numFmtId="0" fontId="2" fillId="17" borderId="5" xfId="0" applyFont="1" applyFill="1" applyBorder="1" applyAlignment="1">
      <alignment horizontal="center" wrapText="1"/>
    </xf>
    <xf numFmtId="10" fontId="2" fillId="2" borderId="5" xfId="0" applyNumberFormat="1" applyFont="1" applyFill="1" applyBorder="1" applyAlignment="1">
      <alignment horizontal="right" wrapText="1"/>
    </xf>
    <xf numFmtId="0" fontId="2" fillId="2" borderId="5" xfId="0" applyFont="1" applyFill="1" applyBorder="1" applyAlignment="1">
      <alignment horizontal="right" wrapText="1"/>
    </xf>
    <xf numFmtId="0" fontId="6" fillId="16" borderId="5" xfId="0" applyFont="1" applyFill="1" applyBorder="1" applyAlignment="1">
      <alignment horizontal="right" wrapText="1"/>
    </xf>
    <xf numFmtId="0" fontId="2" fillId="0" borderId="5" xfId="0" applyFont="1" applyFill="1" applyBorder="1" applyAlignment="1">
      <alignment horizontal="center" wrapText="1"/>
    </xf>
    <xf numFmtId="0" fontId="7" fillId="18" borderId="8" xfId="0" applyFont="1" applyFill="1" applyBorder="1" applyAlignment="1">
      <alignment wrapText="1"/>
    </xf>
    <xf numFmtId="0" fontId="7" fillId="18" borderId="9" xfId="0" applyFont="1" applyFill="1" applyBorder="1" applyAlignment="1">
      <alignment wrapText="1"/>
    </xf>
    <xf numFmtId="0" fontId="7" fillId="19" borderId="9" xfId="0" applyFont="1" applyFill="1" applyBorder="1" applyAlignment="1">
      <alignment wrapText="1"/>
    </xf>
    <xf numFmtId="0" fontId="7" fillId="18" borderId="0" xfId="0" applyFont="1" applyFill="1" applyAlignment="1">
      <alignment wrapText="1"/>
    </xf>
    <xf numFmtId="0" fontId="7" fillId="18" borderId="10" xfId="0" applyFont="1" applyFill="1" applyBorder="1" applyAlignment="1">
      <alignment wrapText="1"/>
    </xf>
    <xf numFmtId="0" fontId="8" fillId="18" borderId="5" xfId="0" applyFont="1" applyFill="1" applyBorder="1"/>
    <xf numFmtId="0" fontId="7" fillId="18" borderId="11" xfId="0" applyFont="1" applyFill="1" applyBorder="1" applyAlignment="1">
      <alignment wrapText="1"/>
    </xf>
    <xf numFmtId="0" fontId="8" fillId="19" borderId="4" xfId="0" applyFont="1" applyFill="1" applyBorder="1" applyAlignment="1">
      <alignment horizontal="center" wrapText="1"/>
    </xf>
    <xf numFmtId="0" fontId="8" fillId="19" borderId="3" xfId="0" applyFont="1" applyFill="1" applyBorder="1" applyAlignment="1">
      <alignment horizontal="center" wrapText="1"/>
    </xf>
    <xf numFmtId="0" fontId="8" fillId="19" borderId="2" xfId="0" applyFont="1" applyFill="1" applyBorder="1" applyAlignment="1">
      <alignment horizontal="center" wrapText="1"/>
    </xf>
    <xf numFmtId="0" fontId="4" fillId="5" borderId="7" xfId="0" applyFont="1" applyFill="1" applyBorder="1" applyAlignment="1">
      <alignment horizontal="center" vertical="top" textRotation="255"/>
    </xf>
    <xf numFmtId="0" fontId="4" fillId="12" borderId="7" xfId="0" applyFont="1" applyFill="1" applyBorder="1" applyAlignment="1">
      <alignment horizontal="center" vertical="top" textRotation="255"/>
    </xf>
    <xf numFmtId="0" fontId="8" fillId="18" borderId="4" xfId="0" applyFont="1" applyFill="1" applyBorder="1" applyAlignment="1">
      <alignment horizontal="center" wrapText="1"/>
    </xf>
    <xf numFmtId="0" fontId="8" fillId="18" borderId="3" xfId="0" applyFont="1" applyFill="1" applyBorder="1" applyAlignment="1">
      <alignment horizontal="center" wrapText="1"/>
    </xf>
  </cellXfs>
  <cellStyles count="3">
    <cellStyle name="Comma" xfId="1" builtinId="3"/>
    <cellStyle name="Normal" xfId="0" builtinId="0"/>
    <cellStyle name="Percent" xfId="2" builtinId="5"/>
  </cellStyles>
  <dxfs count="21">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9"/>
        <name val="Montserrat"/>
        <scheme val="none"/>
      </font>
      <fill>
        <patternFill patternType="solid">
          <fgColor theme="4" tint="0.79998168889431442"/>
          <bgColor theme="0"/>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numFmt numFmtId="13" formatCode="0%"/>
      <fill>
        <patternFill patternType="solid">
          <fgColor theme="4" tint="0.79998168889431442"/>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numFmt numFmtId="3" formatCode="#,##0"/>
      <fill>
        <patternFill patternType="solid">
          <fgColor theme="4" tint="0.79998168889431442"/>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numFmt numFmtId="0" formatCode="General"/>
      <fill>
        <patternFill patternType="solid">
          <fgColor theme="4" tint="0.79998168889431442"/>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color auto="1"/>
      </font>
      <numFmt numFmtId="164" formatCode="_(* #,##0_);_(* \(#,##0\);_(* &quot;-&quot;??_);_(@_)"/>
      <fill>
        <patternFill>
          <bgColor theme="0"/>
        </patternFill>
      </fill>
      <alignment horizontal="righ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auto="1"/>
        <name val="Montserrat"/>
        <scheme val="none"/>
      </font>
      <fill>
        <patternFill>
          <bgColor theme="0"/>
        </patternFill>
      </fill>
      <alignment horizontal="righ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ontserrat"/>
        <scheme val="none"/>
      </font>
      <fill>
        <patternFill patternType="solid">
          <fgColor theme="4" tint="0.79998168889431442"/>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top style="thin">
          <color rgb="FF000000"/>
        </top>
        <bottom style="thin">
          <color rgb="FF000000"/>
        </bottom>
      </border>
    </dxf>
    <dxf>
      <font>
        <b val="0"/>
        <i val="0"/>
        <strike val="0"/>
        <condense val="0"/>
        <extend val="0"/>
        <outline val="0"/>
        <shadow val="0"/>
        <u val="none"/>
        <vertAlign val="baseline"/>
        <sz val="9"/>
        <color rgb="FF000000"/>
        <name val="Montserrat"/>
        <scheme val="none"/>
      </font>
      <fill>
        <patternFill patternType="solid">
          <fgColor rgb="FFDDEBF7"/>
          <bgColor rgb="FFFFFFFF"/>
        </patternFill>
      </fill>
    </dxf>
    <dxf>
      <font>
        <b/>
        <i val="0"/>
        <strike val="0"/>
        <condense val="0"/>
        <extend val="0"/>
        <outline val="0"/>
        <shadow val="0"/>
        <u val="none"/>
        <vertAlign val="baseline"/>
        <sz val="11"/>
        <color theme="0"/>
        <name val="Montserrat"/>
        <scheme val="none"/>
      </font>
      <fill>
        <patternFill patternType="solid">
          <fgColor indexed="64"/>
          <bgColor theme="8" tint="-0.249977111117893"/>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1</xdr:row>
      <xdr:rowOff>257175</xdr:rowOff>
    </xdr:from>
    <xdr:ext cx="627063" cy="80934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381000"/>
          <a:ext cx="627063" cy="809346"/>
        </a:xfrm>
        <a:prstGeom prst="rect">
          <a:avLst/>
        </a:prstGeom>
      </xdr:spPr>
    </xdr:pic>
    <xdr:clientData/>
  </xdr:oneCellAnchor>
  <xdr:oneCellAnchor>
    <xdr:from>
      <xdr:col>20</xdr:col>
      <xdr:colOff>66675</xdr:colOff>
      <xdr:row>1</xdr:row>
      <xdr:rowOff>257175</xdr:rowOff>
    </xdr:from>
    <xdr:ext cx="627063" cy="809346"/>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258675" y="381000"/>
          <a:ext cx="627063" cy="809346"/>
        </a:xfrm>
        <a:prstGeom prst="rect">
          <a:avLst/>
        </a:prstGeom>
      </xdr:spPr>
    </xdr:pic>
    <xdr:clientData/>
  </xdr:oneCellAnchor>
</xdr:wsDr>
</file>

<file path=xl/tables/table1.xml><?xml version="1.0" encoding="utf-8"?>
<table xmlns="http://schemas.openxmlformats.org/spreadsheetml/2006/main" id="1" name="Table42" displayName="Table42" ref="B3:S50" totalsRowShown="0" headerRowDxfId="20" dataDxfId="19" tableBorderDxfId="18">
  <autoFilter ref="B3:S50"/>
  <tableColumns count="18">
    <tableColumn id="1" name="Owner_x000a_" dataDxfId="17"/>
    <tableColumn id="4" name="Facility Name_x000a_" dataDxfId="16"/>
    <tableColumn id="5" name="Street Address_x000a_" dataDxfId="15"/>
    <tableColumn id="13" name="12 Mo. kWh Usage (kWh)_x000a_" dataDxfId="14"/>
    <tableColumn id="14" name="12 Mo. High Peak Demand (kW)_x000a_" dataDxfId="13" dataCellStyle="Comma"/>
    <tableColumn id="22" name="DC Capacity (kWdc)_x000a_" dataDxfId="12">
      <calculatedColumnFormula>L4*K4/1000</calculatedColumnFormula>
    </tableColumn>
    <tableColumn id="45" name="AC Capacity (kWac)_x000a_" dataDxfId="11">
      <calculatedColumnFormula>O4*P4</calculatedColumnFormula>
    </tableColumn>
    <tableColumn id="23" name="Annual Output (KWH)" dataDxfId="10"/>
    <tableColumn id="24" name="Facility Usage Offset by Solar_x000a_" dataDxfId="9"/>
    <tableColumn id="27" name="PV Module wattage_x000a_" dataDxfId="8"/>
    <tableColumn id="28" name="PV module Qty_x000a_" dataDxfId="7"/>
    <tableColumn id="29" name="String Sizing" dataDxfId="6"/>
    <tableColumn id="30" name="Inverter - MFR / Model_x000a_" dataDxfId="5"/>
    <tableColumn id="31" name="Inverter - Capacity (kW)_x000a_" dataDxfId="4"/>
    <tableColumn id="32" name="Inverter - Quantity_x000a_" dataDxfId="3"/>
    <tableColumn id="2" name="Roof Material" dataDxfId="2"/>
    <tableColumn id="3" name="Roof Warranty" dataDxfId="1"/>
    <tableColumn id="6" name="Roof Manufactur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1"/>
  <sheetViews>
    <sheetView tabSelected="1" workbookViewId="0">
      <pane xSplit="4" ySplit="3" topLeftCell="E4" activePane="bottomRight" state="frozen"/>
      <selection pane="topRight" activeCell="E1" sqref="E1"/>
      <selection pane="bottomLeft" activeCell="A3" sqref="A3"/>
      <selection pane="bottomRight" activeCell="B4" sqref="B4"/>
    </sheetView>
  </sheetViews>
  <sheetFormatPr defaultRowHeight="15"/>
  <cols>
    <col min="1" max="1" width="11.7109375" customWidth="1"/>
    <col min="2" max="2" width="11.85546875" customWidth="1"/>
    <col min="3" max="3" width="17.7109375" customWidth="1"/>
    <col min="4" max="4" width="17.28515625" customWidth="1"/>
    <col min="5" max="5" width="12.85546875" customWidth="1"/>
    <col min="6" max="6" width="16.5703125" customWidth="1"/>
    <col min="7" max="7" width="11.7109375" customWidth="1"/>
    <col min="8" max="8" width="11.5703125" customWidth="1"/>
    <col min="9" max="9" width="11.28515625" bestFit="1" customWidth="1"/>
    <col min="10" max="10" width="14.7109375" customWidth="1"/>
    <col min="11" max="15" width="0" hidden="1" customWidth="1"/>
    <col min="16" max="16" width="3.28515625" hidden="1" customWidth="1"/>
    <col min="17" max="17" width="17" customWidth="1"/>
    <col min="18" max="18" width="26.5703125" customWidth="1"/>
    <col min="19" max="19" width="17.5703125" customWidth="1"/>
    <col min="20" max="20" width="58" customWidth="1"/>
    <col min="21" max="21" width="11.7109375" customWidth="1"/>
  </cols>
  <sheetData>
    <row r="2" spans="1:21" ht="25.9" customHeight="1">
      <c r="A2" s="67"/>
      <c r="B2" s="73" t="s">
        <v>285</v>
      </c>
      <c r="C2" s="74"/>
      <c r="D2" s="74"/>
      <c r="E2" s="68" t="s">
        <v>284</v>
      </c>
      <c r="F2" s="69"/>
      <c r="G2" s="73" t="s">
        <v>283</v>
      </c>
      <c r="H2" s="74"/>
      <c r="I2" s="74"/>
      <c r="J2" s="74"/>
      <c r="K2" s="74"/>
      <c r="L2" s="74"/>
      <c r="M2" s="74"/>
      <c r="N2" s="74"/>
      <c r="O2" s="74"/>
      <c r="P2" s="74"/>
      <c r="Q2" s="68" t="s">
        <v>282</v>
      </c>
      <c r="R2" s="69"/>
      <c r="S2" s="70"/>
      <c r="T2" s="66" t="s">
        <v>281</v>
      </c>
      <c r="U2" s="65"/>
    </row>
    <row r="3" spans="1:21" ht="87.6" customHeight="1">
      <c r="A3" s="61"/>
      <c r="B3" s="64" t="s">
        <v>280</v>
      </c>
      <c r="C3" s="62" t="s">
        <v>279</v>
      </c>
      <c r="D3" s="62" t="s">
        <v>278</v>
      </c>
      <c r="E3" s="63" t="s">
        <v>277</v>
      </c>
      <c r="F3" s="63" t="s">
        <v>276</v>
      </c>
      <c r="G3" s="62" t="s">
        <v>275</v>
      </c>
      <c r="H3" s="62" t="s">
        <v>274</v>
      </c>
      <c r="I3" s="62" t="s">
        <v>273</v>
      </c>
      <c r="J3" s="62" t="s">
        <v>272</v>
      </c>
      <c r="K3" s="62" t="s">
        <v>271</v>
      </c>
      <c r="L3" s="62" t="s">
        <v>270</v>
      </c>
      <c r="M3" s="62" t="s">
        <v>269</v>
      </c>
      <c r="N3" s="62" t="s">
        <v>268</v>
      </c>
      <c r="O3" s="62" t="s">
        <v>267</v>
      </c>
      <c r="P3" s="62" t="s">
        <v>266</v>
      </c>
      <c r="Q3" s="63" t="s">
        <v>265</v>
      </c>
      <c r="R3" s="63" t="s">
        <v>264</v>
      </c>
      <c r="S3" s="63" t="s">
        <v>263</v>
      </c>
      <c r="T3" s="62" t="s">
        <v>262</v>
      </c>
      <c r="U3" s="61"/>
    </row>
    <row r="4" spans="1:21" ht="51.6" customHeight="1">
      <c r="A4" s="72" t="s">
        <v>287</v>
      </c>
      <c r="B4" s="56" t="s">
        <v>194</v>
      </c>
      <c r="C4" s="56" t="s">
        <v>261</v>
      </c>
      <c r="D4" s="13" t="s">
        <v>260</v>
      </c>
      <c r="E4" s="26">
        <v>49640</v>
      </c>
      <c r="F4" s="25">
        <v>24</v>
      </c>
      <c r="G4" s="58">
        <f t="shared" ref="G4:G50" si="0">L4*K4/1000</f>
        <v>30.03</v>
      </c>
      <c r="H4" s="58">
        <f>O4*P4</f>
        <v>22.8</v>
      </c>
      <c r="I4" s="55">
        <v>42331</v>
      </c>
      <c r="J4" s="44">
        <f t="shared" ref="J4:J21" si="1">I4/E4</f>
        <v>0.85275987107171636</v>
      </c>
      <c r="K4" s="48">
        <v>385</v>
      </c>
      <c r="L4" s="48">
        <v>78</v>
      </c>
      <c r="M4" s="13" t="s">
        <v>201</v>
      </c>
      <c r="N4" s="13" t="s">
        <v>200</v>
      </c>
      <c r="O4" s="13">
        <v>11.4</v>
      </c>
      <c r="P4" s="48">
        <v>2</v>
      </c>
      <c r="Q4" s="22" t="s">
        <v>251</v>
      </c>
      <c r="R4" s="22" t="s">
        <v>250</v>
      </c>
      <c r="S4" s="22" t="s">
        <v>249</v>
      </c>
      <c r="T4" s="22" t="s">
        <v>259</v>
      </c>
    </row>
    <row r="5" spans="1:21" ht="52.15" customHeight="1">
      <c r="A5" s="72"/>
      <c r="B5" s="53" t="s">
        <v>194</v>
      </c>
      <c r="C5" s="53" t="s">
        <v>258</v>
      </c>
      <c r="D5" s="31" t="s">
        <v>257</v>
      </c>
      <c r="E5" s="26">
        <v>76800</v>
      </c>
      <c r="F5" s="25">
        <v>31</v>
      </c>
      <c r="G5" s="58">
        <f t="shared" si="0"/>
        <v>36.96</v>
      </c>
      <c r="H5" s="58">
        <f>O5*P5</f>
        <v>28.8</v>
      </c>
      <c r="I5" s="52">
        <v>43291</v>
      </c>
      <c r="J5" s="57">
        <f t="shared" si="1"/>
        <v>0.56368489583333337</v>
      </c>
      <c r="K5" s="36">
        <v>385</v>
      </c>
      <c r="L5" s="36">
        <v>96</v>
      </c>
      <c r="M5" s="31" t="s">
        <v>256</v>
      </c>
      <c r="N5" s="31" t="s">
        <v>229</v>
      </c>
      <c r="O5" s="31">
        <v>14.4</v>
      </c>
      <c r="P5" s="36">
        <v>2</v>
      </c>
      <c r="Q5" s="22" t="s">
        <v>179</v>
      </c>
      <c r="R5" s="22" t="s">
        <v>58</v>
      </c>
      <c r="S5" s="22" t="s">
        <v>57</v>
      </c>
      <c r="T5" s="22" t="s">
        <v>255</v>
      </c>
    </row>
    <row r="6" spans="1:21" ht="53.45" customHeight="1">
      <c r="A6" s="72"/>
      <c r="B6" s="56" t="s">
        <v>194</v>
      </c>
      <c r="C6" s="56" t="s">
        <v>254</v>
      </c>
      <c r="D6" s="13" t="s">
        <v>253</v>
      </c>
      <c r="E6" s="26">
        <v>148920</v>
      </c>
      <c r="F6" s="25">
        <v>59</v>
      </c>
      <c r="G6" s="58">
        <f t="shared" si="0"/>
        <v>36.96</v>
      </c>
      <c r="H6" s="58">
        <f>O6*P6</f>
        <v>28.8</v>
      </c>
      <c r="I6" s="55">
        <v>51962</v>
      </c>
      <c r="J6" s="57">
        <f t="shared" si="1"/>
        <v>0.34892559763631481</v>
      </c>
      <c r="K6" s="48">
        <v>385</v>
      </c>
      <c r="L6" s="48">
        <v>96</v>
      </c>
      <c r="M6" s="13" t="s">
        <v>252</v>
      </c>
      <c r="N6" s="13" t="s">
        <v>229</v>
      </c>
      <c r="O6" s="13">
        <v>14.4</v>
      </c>
      <c r="P6" s="48">
        <v>2</v>
      </c>
      <c r="Q6" s="22" t="s">
        <v>251</v>
      </c>
      <c r="R6" s="22" t="s">
        <v>250</v>
      </c>
      <c r="S6" s="22" t="s">
        <v>249</v>
      </c>
      <c r="T6" s="22" t="s">
        <v>248</v>
      </c>
    </row>
    <row r="7" spans="1:21" ht="52.9" customHeight="1">
      <c r="A7" s="72"/>
      <c r="B7" s="56" t="s">
        <v>194</v>
      </c>
      <c r="C7" s="53" t="s">
        <v>247</v>
      </c>
      <c r="D7" s="31" t="s">
        <v>246</v>
      </c>
      <c r="E7" s="26">
        <v>1645920</v>
      </c>
      <c r="F7" s="25">
        <v>371</v>
      </c>
      <c r="G7" s="58">
        <f t="shared" si="0"/>
        <v>242.55</v>
      </c>
      <c r="H7" s="58">
        <v>183.3</v>
      </c>
      <c r="I7" s="52">
        <v>326128</v>
      </c>
      <c r="J7" s="57">
        <f t="shared" si="1"/>
        <v>0.19814328764459999</v>
      </c>
      <c r="K7" s="36">
        <v>385</v>
      </c>
      <c r="L7" s="36">
        <v>630</v>
      </c>
      <c r="M7" s="31" t="s">
        <v>237</v>
      </c>
      <c r="N7" s="31" t="s">
        <v>245</v>
      </c>
      <c r="O7" s="31" t="s">
        <v>235</v>
      </c>
      <c r="P7" s="36" t="s">
        <v>244</v>
      </c>
      <c r="Q7" s="22" t="s">
        <v>156</v>
      </c>
      <c r="R7" s="22" t="s">
        <v>156</v>
      </c>
      <c r="S7" s="22" t="s">
        <v>156</v>
      </c>
      <c r="T7" s="22" t="s">
        <v>243</v>
      </c>
    </row>
    <row r="8" spans="1:21" ht="51.6" customHeight="1">
      <c r="A8" s="72"/>
      <c r="B8" s="56" t="s">
        <v>194</v>
      </c>
      <c r="C8" s="56" t="s">
        <v>242</v>
      </c>
      <c r="D8" s="60" t="s">
        <v>238</v>
      </c>
      <c r="E8" s="26">
        <v>261700</v>
      </c>
      <c r="F8" s="25">
        <v>54</v>
      </c>
      <c r="G8" s="58">
        <f t="shared" si="0"/>
        <v>69.3</v>
      </c>
      <c r="H8" s="58">
        <f>O8*P8</f>
        <v>50</v>
      </c>
      <c r="I8" s="55">
        <v>92065</v>
      </c>
      <c r="J8" s="57">
        <f t="shared" si="1"/>
        <v>0.35179594956056554</v>
      </c>
      <c r="K8" s="48">
        <v>385</v>
      </c>
      <c r="L8" s="48">
        <v>180</v>
      </c>
      <c r="M8" s="13" t="s">
        <v>15</v>
      </c>
      <c r="N8" s="31" t="s">
        <v>241</v>
      </c>
      <c r="O8" s="31">
        <v>50</v>
      </c>
      <c r="P8" s="54">
        <v>1</v>
      </c>
      <c r="Q8" s="22" t="s">
        <v>156</v>
      </c>
      <c r="R8" s="22" t="s">
        <v>156</v>
      </c>
      <c r="S8" s="22" t="s">
        <v>156</v>
      </c>
      <c r="T8" s="22" t="s">
        <v>240</v>
      </c>
    </row>
    <row r="9" spans="1:21" ht="55.15" customHeight="1">
      <c r="A9" s="72"/>
      <c r="B9" s="53" t="s">
        <v>194</v>
      </c>
      <c r="C9" s="56" t="s">
        <v>239</v>
      </c>
      <c r="D9" s="60" t="s">
        <v>238</v>
      </c>
      <c r="E9" s="26">
        <v>918500</v>
      </c>
      <c r="F9" s="25">
        <v>430</v>
      </c>
      <c r="G9" s="58">
        <f t="shared" si="0"/>
        <v>173.25</v>
      </c>
      <c r="H9" s="58">
        <v>133.30000000000001</v>
      </c>
      <c r="I9" s="52">
        <v>229117</v>
      </c>
      <c r="J9" s="57">
        <f t="shared" si="1"/>
        <v>0.24944692433315188</v>
      </c>
      <c r="K9" s="36">
        <v>385</v>
      </c>
      <c r="L9" s="36">
        <v>450</v>
      </c>
      <c r="M9" s="31" t="s">
        <v>237</v>
      </c>
      <c r="N9" s="31" t="s">
        <v>236</v>
      </c>
      <c r="O9" s="31" t="s">
        <v>235</v>
      </c>
      <c r="P9" s="36" t="s">
        <v>234</v>
      </c>
      <c r="Q9" s="22" t="s">
        <v>156</v>
      </c>
      <c r="R9" s="22" t="s">
        <v>156</v>
      </c>
      <c r="S9" s="22" t="s">
        <v>156</v>
      </c>
      <c r="T9" s="22" t="s">
        <v>233</v>
      </c>
    </row>
    <row r="10" spans="1:21" ht="37.15" customHeight="1">
      <c r="A10" s="72"/>
      <c r="B10" s="56" t="s">
        <v>194</v>
      </c>
      <c r="C10" s="56" t="s">
        <v>232</v>
      </c>
      <c r="D10" s="13" t="s">
        <v>231</v>
      </c>
      <c r="E10" s="26">
        <v>68118</v>
      </c>
      <c r="F10" s="25">
        <v>46</v>
      </c>
      <c r="G10" s="58">
        <f t="shared" si="0"/>
        <v>36.19</v>
      </c>
      <c r="H10" s="58">
        <f>O10*P10</f>
        <v>28.8</v>
      </c>
      <c r="I10" s="59">
        <v>43409</v>
      </c>
      <c r="J10" s="57">
        <f t="shared" si="1"/>
        <v>0.63726181038785634</v>
      </c>
      <c r="K10" s="48">
        <v>385</v>
      </c>
      <c r="L10" s="48">
        <v>94</v>
      </c>
      <c r="M10" s="13" t="s">
        <v>230</v>
      </c>
      <c r="N10" s="13" t="s">
        <v>229</v>
      </c>
      <c r="O10" s="13">
        <v>14.4</v>
      </c>
      <c r="P10" s="48">
        <v>2</v>
      </c>
      <c r="Q10" s="22" t="s">
        <v>143</v>
      </c>
      <c r="R10" s="22" t="s">
        <v>58</v>
      </c>
      <c r="S10" s="22" t="s">
        <v>57</v>
      </c>
      <c r="T10" s="22" t="s">
        <v>219</v>
      </c>
    </row>
    <row r="11" spans="1:21" ht="45" customHeight="1">
      <c r="A11" s="72"/>
      <c r="B11" s="53" t="s">
        <v>194</v>
      </c>
      <c r="C11" s="53" t="s">
        <v>228</v>
      </c>
      <c r="D11" s="31" t="s">
        <v>227</v>
      </c>
      <c r="E11" s="26">
        <v>74800</v>
      </c>
      <c r="F11" s="25">
        <v>46</v>
      </c>
      <c r="G11" s="58">
        <f t="shared" si="0"/>
        <v>33.494999999999997</v>
      </c>
      <c r="H11" s="58">
        <v>26.6</v>
      </c>
      <c r="I11" s="45">
        <v>49507</v>
      </c>
      <c r="J11" s="57">
        <f t="shared" si="1"/>
        <v>0.66185828877005348</v>
      </c>
      <c r="K11" s="36">
        <v>385</v>
      </c>
      <c r="L11" s="36">
        <v>87</v>
      </c>
      <c r="M11" s="31" t="s">
        <v>226</v>
      </c>
      <c r="N11" s="31" t="s">
        <v>225</v>
      </c>
      <c r="O11" s="31" t="s">
        <v>224</v>
      </c>
      <c r="P11" s="36" t="s">
        <v>223</v>
      </c>
      <c r="Q11" s="22" t="s">
        <v>143</v>
      </c>
      <c r="R11" s="22" t="s">
        <v>58</v>
      </c>
      <c r="S11" s="22" t="s">
        <v>57</v>
      </c>
      <c r="T11" s="22" t="s">
        <v>219</v>
      </c>
    </row>
    <row r="12" spans="1:21" ht="48" customHeight="1">
      <c r="A12" s="72"/>
      <c r="B12" s="56" t="s">
        <v>194</v>
      </c>
      <c r="C12" s="56" t="s">
        <v>222</v>
      </c>
      <c r="D12" s="13" t="s">
        <v>221</v>
      </c>
      <c r="E12" s="26">
        <v>38109</v>
      </c>
      <c r="F12" s="25">
        <v>24</v>
      </c>
      <c r="G12" s="58">
        <f t="shared" si="0"/>
        <v>32.340000000000003</v>
      </c>
      <c r="H12" s="58">
        <v>23.4</v>
      </c>
      <c r="I12" s="55">
        <v>36809</v>
      </c>
      <c r="J12" s="57">
        <f t="shared" si="1"/>
        <v>0.96588732320449233</v>
      </c>
      <c r="K12" s="48">
        <v>385</v>
      </c>
      <c r="L12" s="48">
        <v>84</v>
      </c>
      <c r="M12" s="13" t="s">
        <v>220</v>
      </c>
      <c r="N12" s="13" t="s">
        <v>146</v>
      </c>
      <c r="O12" s="31" t="s">
        <v>145</v>
      </c>
      <c r="P12" s="54" t="s">
        <v>144</v>
      </c>
      <c r="Q12" s="22" t="s">
        <v>179</v>
      </c>
      <c r="R12" s="22" t="s">
        <v>58</v>
      </c>
      <c r="S12" s="22" t="s">
        <v>57</v>
      </c>
      <c r="T12" s="22" t="s">
        <v>219</v>
      </c>
    </row>
    <row r="13" spans="1:21" ht="55.9" customHeight="1">
      <c r="A13" s="72"/>
      <c r="B13" s="53" t="s">
        <v>194</v>
      </c>
      <c r="C13" s="53" t="s">
        <v>218</v>
      </c>
      <c r="D13" s="31" t="s">
        <v>217</v>
      </c>
      <c r="E13" s="26">
        <v>168600</v>
      </c>
      <c r="F13" s="25">
        <v>83</v>
      </c>
      <c r="G13" s="17">
        <f t="shared" si="0"/>
        <v>107.8</v>
      </c>
      <c r="H13" s="17">
        <v>80</v>
      </c>
      <c r="I13" s="45">
        <v>138698</v>
      </c>
      <c r="J13" s="57">
        <f t="shared" si="1"/>
        <v>0.82264531435349941</v>
      </c>
      <c r="K13" s="36">
        <v>385</v>
      </c>
      <c r="L13" s="36">
        <v>280</v>
      </c>
      <c r="M13" s="31" t="s">
        <v>216</v>
      </c>
      <c r="N13" s="31" t="s">
        <v>215</v>
      </c>
      <c r="O13" s="31" t="s">
        <v>214</v>
      </c>
      <c r="P13" s="36" t="s">
        <v>213</v>
      </c>
      <c r="Q13" s="22" t="s">
        <v>212</v>
      </c>
      <c r="R13" s="22" t="s">
        <v>211</v>
      </c>
      <c r="S13" s="22" t="s">
        <v>210</v>
      </c>
      <c r="T13" s="22" t="s">
        <v>209</v>
      </c>
    </row>
    <row r="14" spans="1:21" ht="45" customHeight="1">
      <c r="A14" s="72"/>
      <c r="B14" s="56" t="s">
        <v>194</v>
      </c>
      <c r="C14" s="56" t="s">
        <v>208</v>
      </c>
      <c r="D14" s="13" t="s">
        <v>207</v>
      </c>
      <c r="E14" s="26">
        <v>644798</v>
      </c>
      <c r="F14" s="25">
        <v>143</v>
      </c>
      <c r="G14" s="17">
        <f t="shared" si="0"/>
        <v>186.72499999999999</v>
      </c>
      <c r="H14" s="17">
        <v>139.9</v>
      </c>
      <c r="I14" s="49">
        <v>244512</v>
      </c>
      <c r="J14" s="44">
        <f t="shared" si="1"/>
        <v>0.37920713153576779</v>
      </c>
      <c r="K14" s="48">
        <v>385</v>
      </c>
      <c r="L14" s="48">
        <v>485</v>
      </c>
      <c r="M14" s="13" t="s">
        <v>206</v>
      </c>
      <c r="N14" s="31" t="s">
        <v>190</v>
      </c>
      <c r="O14" s="31" t="s">
        <v>189</v>
      </c>
      <c r="P14" s="54" t="s">
        <v>205</v>
      </c>
      <c r="Q14" s="22" t="s">
        <v>143</v>
      </c>
      <c r="R14" s="22" t="s">
        <v>58</v>
      </c>
      <c r="S14" s="22" t="s">
        <v>57</v>
      </c>
      <c r="T14" s="22" t="s">
        <v>204</v>
      </c>
    </row>
    <row r="15" spans="1:21" ht="46.9" customHeight="1">
      <c r="A15" s="72"/>
      <c r="B15" s="53" t="s">
        <v>194</v>
      </c>
      <c r="C15" s="53" t="s">
        <v>203</v>
      </c>
      <c r="D15" s="31" t="s">
        <v>202</v>
      </c>
      <c r="E15" s="26">
        <v>57872</v>
      </c>
      <c r="F15" s="25">
        <v>23</v>
      </c>
      <c r="G15" s="17">
        <f t="shared" si="0"/>
        <v>30.03</v>
      </c>
      <c r="H15" s="17">
        <f>O15*P15</f>
        <v>22.8</v>
      </c>
      <c r="I15" s="52">
        <v>40336</v>
      </c>
      <c r="J15" s="44">
        <f t="shared" si="1"/>
        <v>0.69698645286148742</v>
      </c>
      <c r="K15" s="36">
        <v>385</v>
      </c>
      <c r="L15" s="36">
        <v>78</v>
      </c>
      <c r="M15" s="31" t="s">
        <v>201</v>
      </c>
      <c r="N15" s="31" t="s">
        <v>200</v>
      </c>
      <c r="O15" s="31">
        <v>11.4</v>
      </c>
      <c r="P15" s="36">
        <v>2</v>
      </c>
      <c r="Q15" s="22" t="s">
        <v>179</v>
      </c>
      <c r="R15" s="22" t="s">
        <v>58</v>
      </c>
      <c r="S15" s="22" t="s">
        <v>57</v>
      </c>
      <c r="T15" s="22" t="s">
        <v>199</v>
      </c>
    </row>
    <row r="16" spans="1:21" ht="42.6" customHeight="1">
      <c r="A16" s="72"/>
      <c r="B16" s="56" t="s">
        <v>194</v>
      </c>
      <c r="C16" s="56" t="s">
        <v>198</v>
      </c>
      <c r="D16" s="13" t="s">
        <v>197</v>
      </c>
      <c r="E16" s="28">
        <v>348640</v>
      </c>
      <c r="F16" s="18">
        <v>129</v>
      </c>
      <c r="G16" s="37">
        <f t="shared" si="0"/>
        <v>133.21</v>
      </c>
      <c r="H16" s="37">
        <f>O16*P16</f>
        <v>99.899999999999991</v>
      </c>
      <c r="I16" s="55">
        <v>186782</v>
      </c>
      <c r="J16" s="44">
        <f t="shared" si="1"/>
        <v>0.53574460761817344</v>
      </c>
      <c r="K16" s="48">
        <v>385</v>
      </c>
      <c r="L16" s="48">
        <v>346</v>
      </c>
      <c r="M16" s="13" t="s">
        <v>196</v>
      </c>
      <c r="N16" s="31" t="s">
        <v>48</v>
      </c>
      <c r="O16" s="31">
        <v>33.299999999999997</v>
      </c>
      <c r="P16" s="54">
        <v>3</v>
      </c>
      <c r="Q16" s="12" t="s">
        <v>70</v>
      </c>
      <c r="R16" s="12" t="s">
        <v>69</v>
      </c>
      <c r="S16" s="12" t="s">
        <v>107</v>
      </c>
      <c r="T16" s="12" t="s">
        <v>195</v>
      </c>
    </row>
    <row r="17" spans="1:20" ht="88.15" customHeight="1">
      <c r="A17" s="72"/>
      <c r="B17" s="53" t="s">
        <v>194</v>
      </c>
      <c r="C17" s="53" t="s">
        <v>193</v>
      </c>
      <c r="D17" s="31" t="s">
        <v>192</v>
      </c>
      <c r="E17" s="26">
        <v>125760</v>
      </c>
      <c r="F17" s="25">
        <v>59.2</v>
      </c>
      <c r="G17" s="17">
        <f t="shared" si="0"/>
        <v>70.069999999999993</v>
      </c>
      <c r="H17" s="17">
        <v>53.3</v>
      </c>
      <c r="I17" s="52">
        <v>94827</v>
      </c>
      <c r="J17" s="44">
        <f t="shared" si="1"/>
        <v>0.75403148854961832</v>
      </c>
      <c r="K17" s="36">
        <v>385</v>
      </c>
      <c r="L17" s="36">
        <v>182</v>
      </c>
      <c r="M17" s="31" t="s">
        <v>191</v>
      </c>
      <c r="N17" s="31" t="s">
        <v>190</v>
      </c>
      <c r="O17" s="31" t="s">
        <v>189</v>
      </c>
      <c r="P17" s="36" t="s">
        <v>188</v>
      </c>
      <c r="Q17" s="22" t="s">
        <v>187</v>
      </c>
      <c r="R17" s="12" t="s">
        <v>186</v>
      </c>
      <c r="S17" s="22" t="s">
        <v>185</v>
      </c>
      <c r="T17" s="22" t="s">
        <v>184</v>
      </c>
    </row>
    <row r="18" spans="1:20" ht="57" customHeight="1">
      <c r="A18" s="72"/>
      <c r="B18" s="47" t="s">
        <v>150</v>
      </c>
      <c r="C18" s="47" t="s">
        <v>183</v>
      </c>
      <c r="D18" s="46" t="s">
        <v>182</v>
      </c>
      <c r="E18" s="26">
        <v>65000</v>
      </c>
      <c r="F18" s="25">
        <v>58</v>
      </c>
      <c r="G18" s="17">
        <f t="shared" si="0"/>
        <v>40.81</v>
      </c>
      <c r="H18" s="17">
        <f>O18*P18</f>
        <v>30</v>
      </c>
      <c r="I18" s="49">
        <v>54894</v>
      </c>
      <c r="J18" s="44">
        <f t="shared" si="1"/>
        <v>0.84452307692307693</v>
      </c>
      <c r="K18" s="48">
        <v>385</v>
      </c>
      <c r="L18" s="48">
        <v>106</v>
      </c>
      <c r="M18" s="31" t="s">
        <v>181</v>
      </c>
      <c r="N18" s="31" t="s">
        <v>180</v>
      </c>
      <c r="O18" s="31">
        <v>10</v>
      </c>
      <c r="P18" s="48">
        <v>3</v>
      </c>
      <c r="Q18" s="22" t="s">
        <v>179</v>
      </c>
      <c r="R18" s="22" t="s">
        <v>58</v>
      </c>
      <c r="S18" s="22" t="s">
        <v>57</v>
      </c>
      <c r="T18" s="22" t="s">
        <v>178</v>
      </c>
    </row>
    <row r="19" spans="1:20" ht="52.9" customHeight="1">
      <c r="A19" s="72"/>
      <c r="B19" s="47" t="s">
        <v>150</v>
      </c>
      <c r="C19" s="47" t="s">
        <v>177</v>
      </c>
      <c r="D19" s="46" t="s">
        <v>176</v>
      </c>
      <c r="E19" s="26">
        <v>130440</v>
      </c>
      <c r="F19" s="25">
        <v>36</v>
      </c>
      <c r="G19" s="37">
        <f t="shared" si="0"/>
        <v>47.74</v>
      </c>
      <c r="H19" s="37">
        <f>O19*P19</f>
        <v>36</v>
      </c>
      <c r="I19" s="52">
        <v>67308</v>
      </c>
      <c r="J19" s="44">
        <f t="shared" si="1"/>
        <v>0.51600735970561173</v>
      </c>
      <c r="K19" s="36">
        <v>385</v>
      </c>
      <c r="L19" s="36">
        <v>124</v>
      </c>
      <c r="M19" s="31" t="s">
        <v>175</v>
      </c>
      <c r="N19" s="31" t="s">
        <v>174</v>
      </c>
      <c r="O19" s="31">
        <v>9</v>
      </c>
      <c r="P19" s="36">
        <v>4</v>
      </c>
      <c r="Q19" s="12" t="s">
        <v>70</v>
      </c>
      <c r="R19" s="12" t="s">
        <v>69</v>
      </c>
      <c r="S19" s="12" t="s">
        <v>107</v>
      </c>
      <c r="T19" s="22" t="s">
        <v>173</v>
      </c>
    </row>
    <row r="20" spans="1:20" ht="52.9" customHeight="1">
      <c r="A20" s="72"/>
      <c r="B20" s="47" t="s">
        <v>150</v>
      </c>
      <c r="C20" s="47" t="s">
        <v>172</v>
      </c>
      <c r="D20" s="46" t="s">
        <v>161</v>
      </c>
      <c r="E20" s="26">
        <v>97680</v>
      </c>
      <c r="F20" s="25">
        <v>34</v>
      </c>
      <c r="G20" s="17">
        <f t="shared" si="0"/>
        <v>43.505000000000003</v>
      </c>
      <c r="H20" s="17">
        <v>34</v>
      </c>
      <c r="I20" s="52">
        <v>56903.7</v>
      </c>
      <c r="J20" s="44">
        <f t="shared" si="1"/>
        <v>0.58255221130221124</v>
      </c>
      <c r="K20" s="36">
        <v>385</v>
      </c>
      <c r="L20" s="36">
        <v>113</v>
      </c>
      <c r="M20" s="31" t="s">
        <v>171</v>
      </c>
      <c r="N20" s="31" t="s">
        <v>170</v>
      </c>
      <c r="O20" s="31" t="s">
        <v>169</v>
      </c>
      <c r="P20" s="36" t="s">
        <v>168</v>
      </c>
      <c r="Q20" s="22" t="s">
        <v>156</v>
      </c>
      <c r="R20" s="22" t="s">
        <v>156</v>
      </c>
      <c r="S20" s="22" t="s">
        <v>156</v>
      </c>
      <c r="T20" s="22" t="s">
        <v>167</v>
      </c>
    </row>
    <row r="21" spans="1:20" ht="50.45" customHeight="1">
      <c r="A21" s="72"/>
      <c r="B21" s="51" t="s">
        <v>150</v>
      </c>
      <c r="C21" s="51" t="s">
        <v>166</v>
      </c>
      <c r="D21" s="50" t="s">
        <v>161</v>
      </c>
      <c r="E21" s="28">
        <v>50007</v>
      </c>
      <c r="F21" s="18">
        <v>29</v>
      </c>
      <c r="G21" s="37">
        <f t="shared" si="0"/>
        <v>30.8</v>
      </c>
      <c r="H21" s="37">
        <f>O21*P21</f>
        <v>24</v>
      </c>
      <c r="I21" s="49">
        <v>40643.4</v>
      </c>
      <c r="J21" s="44">
        <f t="shared" si="1"/>
        <v>0.81275421440998263</v>
      </c>
      <c r="K21" s="48">
        <v>385</v>
      </c>
      <c r="L21" s="48">
        <v>80</v>
      </c>
      <c r="M21" s="13" t="s">
        <v>165</v>
      </c>
      <c r="N21" s="13" t="s">
        <v>164</v>
      </c>
      <c r="O21" s="13">
        <v>12</v>
      </c>
      <c r="P21" s="48">
        <v>2</v>
      </c>
      <c r="Q21" s="22" t="s">
        <v>156</v>
      </c>
      <c r="R21" s="22" t="s">
        <v>156</v>
      </c>
      <c r="S21" s="22" t="s">
        <v>156</v>
      </c>
      <c r="T21" s="22" t="s">
        <v>163</v>
      </c>
    </row>
    <row r="22" spans="1:20" ht="48" customHeight="1">
      <c r="A22" s="72"/>
      <c r="B22" s="47" t="s">
        <v>150</v>
      </c>
      <c r="C22" s="47" t="s">
        <v>162</v>
      </c>
      <c r="D22" s="46" t="s">
        <v>161</v>
      </c>
      <c r="E22" s="26" t="s">
        <v>160</v>
      </c>
      <c r="F22" s="25" t="s">
        <v>160</v>
      </c>
      <c r="G22" s="17">
        <f t="shared" si="0"/>
        <v>63.524999999999999</v>
      </c>
      <c r="H22" s="17">
        <f>O22*P22</f>
        <v>50</v>
      </c>
      <c r="I22" s="52">
        <v>82936</v>
      </c>
      <c r="J22" s="44" t="s">
        <v>159</v>
      </c>
      <c r="K22" s="36">
        <v>385</v>
      </c>
      <c r="L22" s="36">
        <v>165</v>
      </c>
      <c r="M22" s="31" t="s">
        <v>158</v>
      </c>
      <c r="N22" s="31" t="s">
        <v>157</v>
      </c>
      <c r="O22" s="31">
        <v>10</v>
      </c>
      <c r="P22" s="36">
        <v>5</v>
      </c>
      <c r="Q22" s="22" t="s">
        <v>156</v>
      </c>
      <c r="R22" s="22" t="s">
        <v>156</v>
      </c>
      <c r="S22" s="22" t="s">
        <v>156</v>
      </c>
      <c r="T22" s="22" t="s">
        <v>155</v>
      </c>
    </row>
    <row r="23" spans="1:20" ht="53.45" customHeight="1">
      <c r="A23" s="72"/>
      <c r="B23" s="51" t="s">
        <v>150</v>
      </c>
      <c r="C23" s="51" t="s">
        <v>154</v>
      </c>
      <c r="D23" s="50" t="s">
        <v>153</v>
      </c>
      <c r="E23" s="28">
        <v>108800</v>
      </c>
      <c r="F23" s="18">
        <v>26</v>
      </c>
      <c r="G23" s="37">
        <f t="shared" si="0"/>
        <v>31.184999999999999</v>
      </c>
      <c r="H23" s="37">
        <v>23.4</v>
      </c>
      <c r="I23" s="49">
        <v>41312</v>
      </c>
      <c r="J23" s="44">
        <f t="shared" ref="J23:J51" si="2">I23/E23</f>
        <v>0.37970588235294117</v>
      </c>
      <c r="K23" s="48">
        <v>385</v>
      </c>
      <c r="L23" s="48">
        <v>81</v>
      </c>
      <c r="M23" s="13" t="s">
        <v>152</v>
      </c>
      <c r="N23" s="13" t="s">
        <v>146</v>
      </c>
      <c r="O23" s="13" t="s">
        <v>145</v>
      </c>
      <c r="P23" s="48" t="s">
        <v>144</v>
      </c>
      <c r="Q23" s="22" t="s">
        <v>143</v>
      </c>
      <c r="R23" s="22" t="s">
        <v>58</v>
      </c>
      <c r="S23" s="22" t="s">
        <v>57</v>
      </c>
      <c r="T23" s="12" t="s">
        <v>151</v>
      </c>
    </row>
    <row r="24" spans="1:20" ht="43.15" customHeight="1">
      <c r="A24" s="72"/>
      <c r="B24" s="47" t="s">
        <v>150</v>
      </c>
      <c r="C24" s="47" t="s">
        <v>149</v>
      </c>
      <c r="D24" s="46" t="s">
        <v>148</v>
      </c>
      <c r="E24" s="26">
        <v>98238</v>
      </c>
      <c r="F24" s="25">
        <v>25</v>
      </c>
      <c r="G24" s="17">
        <f t="shared" si="0"/>
        <v>30.8</v>
      </c>
      <c r="H24" s="17">
        <v>23.4</v>
      </c>
      <c r="I24" s="45">
        <v>43174</v>
      </c>
      <c r="J24" s="44">
        <f t="shared" si="2"/>
        <v>0.43948370284411326</v>
      </c>
      <c r="K24" s="36">
        <v>385</v>
      </c>
      <c r="L24" s="36">
        <v>80</v>
      </c>
      <c r="M24" s="31" t="s">
        <v>147</v>
      </c>
      <c r="N24" s="31" t="s">
        <v>146</v>
      </c>
      <c r="O24" s="31" t="s">
        <v>145</v>
      </c>
      <c r="P24" s="36" t="s">
        <v>144</v>
      </c>
      <c r="Q24" s="22" t="s">
        <v>143</v>
      </c>
      <c r="R24" s="22" t="s">
        <v>58</v>
      </c>
      <c r="S24" s="22" t="s">
        <v>57</v>
      </c>
      <c r="T24" s="12" t="s">
        <v>142</v>
      </c>
    </row>
    <row r="25" spans="1:20" ht="54.6" customHeight="1">
      <c r="A25" s="71" t="s">
        <v>288</v>
      </c>
      <c r="B25" s="41" t="s">
        <v>112</v>
      </c>
      <c r="C25" s="41" t="s">
        <v>141</v>
      </c>
      <c r="D25" s="22" t="s">
        <v>140</v>
      </c>
      <c r="E25" s="26">
        <v>1713120</v>
      </c>
      <c r="F25" s="25">
        <v>609</v>
      </c>
      <c r="G25" s="17">
        <f t="shared" si="0"/>
        <v>107.41500000000001</v>
      </c>
      <c r="H25" s="17">
        <f>O25*P25</f>
        <v>80</v>
      </c>
      <c r="I25" s="24">
        <v>138397</v>
      </c>
      <c r="J25" s="23">
        <f t="shared" si="2"/>
        <v>8.0786518165685994E-2</v>
      </c>
      <c r="K25" s="31">
        <v>385</v>
      </c>
      <c r="L25" s="31">
        <v>279</v>
      </c>
      <c r="M25" s="31" t="s">
        <v>139</v>
      </c>
      <c r="N25" s="31" t="s">
        <v>138</v>
      </c>
      <c r="O25" s="31">
        <v>20</v>
      </c>
      <c r="P25" s="31">
        <v>4</v>
      </c>
      <c r="Q25" s="22" t="s">
        <v>4</v>
      </c>
      <c r="R25" s="22" t="s">
        <v>137</v>
      </c>
      <c r="S25" s="12" t="s">
        <v>136</v>
      </c>
      <c r="T25" s="22" t="s">
        <v>135</v>
      </c>
    </row>
    <row r="26" spans="1:20" ht="46.15" customHeight="1">
      <c r="A26" s="71"/>
      <c r="B26" s="41" t="s">
        <v>112</v>
      </c>
      <c r="C26" s="41" t="s">
        <v>134</v>
      </c>
      <c r="D26" s="22" t="s">
        <v>133</v>
      </c>
      <c r="E26" s="32">
        <v>394048</v>
      </c>
      <c r="F26" s="25">
        <v>165</v>
      </c>
      <c r="G26" s="17">
        <f t="shared" si="0"/>
        <v>115.5</v>
      </c>
      <c r="H26" s="17">
        <f>O26*P26</f>
        <v>86.4</v>
      </c>
      <c r="I26" s="24">
        <v>159676</v>
      </c>
      <c r="J26" s="23">
        <f t="shared" si="2"/>
        <v>0.40521966866980674</v>
      </c>
      <c r="K26" s="31">
        <v>385</v>
      </c>
      <c r="L26" s="31">
        <v>300</v>
      </c>
      <c r="M26" s="31" t="s">
        <v>128</v>
      </c>
      <c r="N26" s="31" t="s">
        <v>118</v>
      </c>
      <c r="O26" s="31">
        <v>14.4</v>
      </c>
      <c r="P26" s="31">
        <v>6</v>
      </c>
      <c r="Q26" s="22" t="s">
        <v>70</v>
      </c>
      <c r="R26" s="12" t="s">
        <v>69</v>
      </c>
      <c r="S26" s="12" t="s">
        <v>132</v>
      </c>
      <c r="T26" s="22" t="s">
        <v>131</v>
      </c>
    </row>
    <row r="27" spans="1:20" ht="43.9" customHeight="1">
      <c r="A27" s="71"/>
      <c r="B27" s="41" t="s">
        <v>112</v>
      </c>
      <c r="C27" s="41" t="s">
        <v>130</v>
      </c>
      <c r="D27" s="22" t="s">
        <v>129</v>
      </c>
      <c r="E27" s="32">
        <v>311800</v>
      </c>
      <c r="F27" s="25">
        <v>130</v>
      </c>
      <c r="G27" s="17">
        <f t="shared" si="0"/>
        <v>115.5</v>
      </c>
      <c r="H27" s="17">
        <f>O27*P27</f>
        <v>86.4</v>
      </c>
      <c r="I27" s="24">
        <v>155206</v>
      </c>
      <c r="J27" s="23">
        <f t="shared" si="2"/>
        <v>0.49777421423989737</v>
      </c>
      <c r="K27" s="31">
        <v>385</v>
      </c>
      <c r="L27" s="31">
        <v>300</v>
      </c>
      <c r="M27" s="31" t="s">
        <v>128</v>
      </c>
      <c r="N27" s="31" t="s">
        <v>127</v>
      </c>
      <c r="O27" s="31">
        <v>14.4</v>
      </c>
      <c r="P27" s="31">
        <v>6</v>
      </c>
      <c r="Q27" s="22" t="s">
        <v>70</v>
      </c>
      <c r="R27" s="12" t="s">
        <v>69</v>
      </c>
      <c r="S27" s="12" t="s">
        <v>57</v>
      </c>
      <c r="T27" s="22" t="s">
        <v>85</v>
      </c>
    </row>
    <row r="28" spans="1:20" ht="36.6" customHeight="1">
      <c r="A28" s="71"/>
      <c r="B28" s="41" t="s">
        <v>112</v>
      </c>
      <c r="C28" s="41" t="s">
        <v>126</v>
      </c>
      <c r="D28" s="22" t="s">
        <v>125</v>
      </c>
      <c r="E28" s="32">
        <v>313760</v>
      </c>
      <c r="F28" s="25">
        <v>98</v>
      </c>
      <c r="G28" s="17">
        <f t="shared" si="0"/>
        <v>117.04</v>
      </c>
      <c r="H28" s="17">
        <f>20+33.3*2</f>
        <v>86.6</v>
      </c>
      <c r="I28" s="24">
        <v>164579</v>
      </c>
      <c r="J28" s="23">
        <f t="shared" si="2"/>
        <v>0.52453786333503316</v>
      </c>
      <c r="K28" s="31">
        <v>385</v>
      </c>
      <c r="L28" s="31">
        <v>304</v>
      </c>
      <c r="M28" s="31" t="s">
        <v>124</v>
      </c>
      <c r="N28" s="31" t="s">
        <v>123</v>
      </c>
      <c r="O28" s="31" t="s">
        <v>6</v>
      </c>
      <c r="P28" s="36" t="s">
        <v>122</v>
      </c>
      <c r="Q28" s="22" t="s">
        <v>70</v>
      </c>
      <c r="R28" s="12" t="s">
        <v>69</v>
      </c>
      <c r="S28" s="12" t="s">
        <v>57</v>
      </c>
      <c r="T28" s="22" t="s">
        <v>85</v>
      </c>
    </row>
    <row r="29" spans="1:20" ht="57.6" customHeight="1">
      <c r="A29" s="71"/>
      <c r="B29" s="41" t="s">
        <v>112</v>
      </c>
      <c r="C29" s="41" t="s">
        <v>121</v>
      </c>
      <c r="D29" s="22" t="s">
        <v>120</v>
      </c>
      <c r="E29" s="32">
        <v>1597500</v>
      </c>
      <c r="F29" s="25">
        <v>498</v>
      </c>
      <c r="G29" s="17">
        <f t="shared" si="0"/>
        <v>135.905</v>
      </c>
      <c r="H29" s="17">
        <f>O29*P29</f>
        <v>115.2</v>
      </c>
      <c r="I29" s="24">
        <v>187431</v>
      </c>
      <c r="J29" s="23">
        <f t="shared" si="2"/>
        <v>0.11732769953051643</v>
      </c>
      <c r="K29" s="31">
        <v>385</v>
      </c>
      <c r="L29" s="31">
        <v>353</v>
      </c>
      <c r="M29" s="31" t="s">
        <v>119</v>
      </c>
      <c r="N29" s="31" t="s">
        <v>118</v>
      </c>
      <c r="O29" s="31">
        <v>14.4</v>
      </c>
      <c r="P29" s="31">
        <v>8</v>
      </c>
      <c r="Q29" s="22" t="s">
        <v>74</v>
      </c>
      <c r="R29" s="12" t="s">
        <v>69</v>
      </c>
      <c r="S29" s="12" t="s">
        <v>286</v>
      </c>
      <c r="T29" s="40" t="s">
        <v>117</v>
      </c>
    </row>
    <row r="30" spans="1:20" ht="43.15" customHeight="1">
      <c r="A30" s="71"/>
      <c r="B30" s="43" t="s">
        <v>112</v>
      </c>
      <c r="C30" s="43" t="s">
        <v>116</v>
      </c>
      <c r="D30" s="12" t="s">
        <v>115</v>
      </c>
      <c r="E30" s="19">
        <v>280300</v>
      </c>
      <c r="F30" s="18">
        <v>92</v>
      </c>
      <c r="G30" s="37">
        <f t="shared" si="0"/>
        <v>105.875</v>
      </c>
      <c r="H30" s="37">
        <f>80</f>
        <v>80</v>
      </c>
      <c r="I30" s="16">
        <v>146168</v>
      </c>
      <c r="J30" s="15">
        <f t="shared" si="2"/>
        <v>0.52146985372814836</v>
      </c>
      <c r="K30" s="31">
        <v>385</v>
      </c>
      <c r="L30" s="13">
        <f>68+69*3</f>
        <v>275</v>
      </c>
      <c r="M30" s="31" t="s">
        <v>114</v>
      </c>
      <c r="N30" s="13" t="s">
        <v>108</v>
      </c>
      <c r="O30" s="13">
        <v>20</v>
      </c>
      <c r="P30" s="13" t="s">
        <v>113</v>
      </c>
      <c r="Q30" s="12" t="s">
        <v>70</v>
      </c>
      <c r="R30" s="12" t="s">
        <v>69</v>
      </c>
      <c r="S30" s="12" t="s">
        <v>107</v>
      </c>
      <c r="T30" s="42" t="s">
        <v>1</v>
      </c>
    </row>
    <row r="31" spans="1:20" ht="40.9" customHeight="1">
      <c r="A31" s="71"/>
      <c r="B31" s="41" t="s">
        <v>112</v>
      </c>
      <c r="C31" s="41" t="s">
        <v>111</v>
      </c>
      <c r="D31" s="22" t="s">
        <v>110</v>
      </c>
      <c r="E31" s="26">
        <v>529100</v>
      </c>
      <c r="F31" s="25">
        <v>168</v>
      </c>
      <c r="G31" s="17">
        <f t="shared" si="0"/>
        <v>92.4</v>
      </c>
      <c r="H31" s="17">
        <f>O31*P31</f>
        <v>80</v>
      </c>
      <c r="I31" s="24">
        <v>133564</v>
      </c>
      <c r="J31" s="23">
        <f t="shared" si="2"/>
        <v>0.25243621243621245</v>
      </c>
      <c r="K31" s="31">
        <v>385</v>
      </c>
      <c r="L31" s="31">
        <v>240</v>
      </c>
      <c r="M31" s="31" t="s">
        <v>109</v>
      </c>
      <c r="N31" s="31" t="s">
        <v>108</v>
      </c>
      <c r="O31" s="31">
        <v>20</v>
      </c>
      <c r="P31" s="31">
        <v>4</v>
      </c>
      <c r="Q31" s="22" t="s">
        <v>70</v>
      </c>
      <c r="R31" s="12" t="s">
        <v>69</v>
      </c>
      <c r="S31" s="12" t="s">
        <v>107</v>
      </c>
      <c r="T31" s="40" t="s">
        <v>1</v>
      </c>
    </row>
    <row r="32" spans="1:20" ht="42" customHeight="1">
      <c r="A32" s="71"/>
      <c r="B32" s="39" t="s">
        <v>65</v>
      </c>
      <c r="C32" s="39" t="s">
        <v>106</v>
      </c>
      <c r="D32" s="22" t="s">
        <v>105</v>
      </c>
      <c r="E32" s="26">
        <v>578200</v>
      </c>
      <c r="F32" s="25">
        <v>206.4</v>
      </c>
      <c r="G32" s="17">
        <f t="shared" si="0"/>
        <v>257.18</v>
      </c>
      <c r="H32" s="17">
        <f>O32*P32</f>
        <v>199.79999999999998</v>
      </c>
      <c r="I32" s="24">
        <v>363106</v>
      </c>
      <c r="J32" s="23">
        <f t="shared" si="2"/>
        <v>0.62799377378069876</v>
      </c>
      <c r="K32" s="31">
        <v>385</v>
      </c>
      <c r="L32" s="31">
        <v>668</v>
      </c>
      <c r="M32" s="31" t="s">
        <v>104</v>
      </c>
      <c r="N32" s="31" t="s">
        <v>103</v>
      </c>
      <c r="O32" s="31">
        <v>33.299999999999997</v>
      </c>
      <c r="P32" s="31">
        <v>6</v>
      </c>
      <c r="Q32" s="22" t="s">
        <v>102</v>
      </c>
      <c r="R32" s="22" t="s">
        <v>58</v>
      </c>
      <c r="S32" s="22" t="s">
        <v>57</v>
      </c>
      <c r="T32" s="22" t="s">
        <v>101</v>
      </c>
    </row>
    <row r="33" spans="1:20" ht="45.6" customHeight="1">
      <c r="A33" s="71"/>
      <c r="B33" s="38" t="s">
        <v>65</v>
      </c>
      <c r="C33" s="38" t="s">
        <v>100</v>
      </c>
      <c r="D33" s="12" t="s">
        <v>99</v>
      </c>
      <c r="E33" s="28">
        <v>370200</v>
      </c>
      <c r="F33" s="18">
        <v>198.4</v>
      </c>
      <c r="G33" s="17">
        <f t="shared" si="0"/>
        <v>256.02499999999998</v>
      </c>
      <c r="H33" s="37">
        <f>3*20+4*33.3</f>
        <v>193.2</v>
      </c>
      <c r="I33" s="16">
        <v>363878</v>
      </c>
      <c r="J33" s="15">
        <f t="shared" si="2"/>
        <v>0.98292274446245276</v>
      </c>
      <c r="K33" s="31">
        <v>385</v>
      </c>
      <c r="L33" s="13">
        <v>665</v>
      </c>
      <c r="M33" s="13" t="s">
        <v>98</v>
      </c>
      <c r="N33" s="13" t="s">
        <v>82</v>
      </c>
      <c r="O33" s="31" t="s">
        <v>6</v>
      </c>
      <c r="P33" s="36" t="s">
        <v>97</v>
      </c>
      <c r="Q33" s="12" t="s">
        <v>96</v>
      </c>
      <c r="R33" s="22" t="s">
        <v>58</v>
      </c>
      <c r="S33" s="22" t="s">
        <v>57</v>
      </c>
      <c r="T33" s="12" t="s">
        <v>95</v>
      </c>
    </row>
    <row r="34" spans="1:20" ht="46.9" customHeight="1">
      <c r="A34" s="71"/>
      <c r="B34" s="39" t="s">
        <v>65</v>
      </c>
      <c r="C34" s="39" t="s">
        <v>94</v>
      </c>
      <c r="D34" s="22" t="s">
        <v>93</v>
      </c>
      <c r="E34" s="26">
        <v>337440</v>
      </c>
      <c r="F34" s="25">
        <v>148</v>
      </c>
      <c r="G34" s="17">
        <f t="shared" si="0"/>
        <v>187.88</v>
      </c>
      <c r="H34" s="37">
        <f>2*20+3*33.3</f>
        <v>139.89999999999998</v>
      </c>
      <c r="I34" s="24">
        <v>257654</v>
      </c>
      <c r="J34" s="23">
        <f t="shared" si="2"/>
        <v>0.76355500237079188</v>
      </c>
      <c r="K34" s="31">
        <v>385</v>
      </c>
      <c r="L34" s="31">
        <v>488</v>
      </c>
      <c r="M34" s="31" t="s">
        <v>92</v>
      </c>
      <c r="N34" s="13" t="s">
        <v>82</v>
      </c>
      <c r="O34" s="31" t="s">
        <v>6</v>
      </c>
      <c r="P34" s="36" t="s">
        <v>91</v>
      </c>
      <c r="Q34" s="22" t="s">
        <v>70</v>
      </c>
      <c r="R34" s="12" t="s">
        <v>69</v>
      </c>
      <c r="S34" s="22" t="s">
        <v>57</v>
      </c>
      <c r="T34" s="22" t="s">
        <v>1</v>
      </c>
    </row>
    <row r="35" spans="1:20" ht="42" customHeight="1">
      <c r="A35" s="71"/>
      <c r="B35" s="39" t="s">
        <v>65</v>
      </c>
      <c r="C35" s="39" t="s">
        <v>90</v>
      </c>
      <c r="D35" s="22" t="s">
        <v>89</v>
      </c>
      <c r="E35" s="26">
        <v>1618000</v>
      </c>
      <c r="F35" s="25">
        <v>503.2</v>
      </c>
      <c r="G35" s="17">
        <f t="shared" si="0"/>
        <v>363.44</v>
      </c>
      <c r="H35" s="17">
        <f>O35*P35</f>
        <v>299.7</v>
      </c>
      <c r="I35" s="24">
        <v>499182</v>
      </c>
      <c r="J35" s="23">
        <f t="shared" si="2"/>
        <v>0.30851792336217554</v>
      </c>
      <c r="K35" s="31">
        <v>385</v>
      </c>
      <c r="L35" s="31">
        <v>944</v>
      </c>
      <c r="M35" s="31" t="s">
        <v>88</v>
      </c>
      <c r="N35" s="31" t="s">
        <v>87</v>
      </c>
      <c r="O35" s="31">
        <v>33.299999999999997</v>
      </c>
      <c r="P35" s="31">
        <v>9</v>
      </c>
      <c r="Q35" s="22" t="s">
        <v>70</v>
      </c>
      <c r="R35" s="12" t="s">
        <v>69</v>
      </c>
      <c r="S35" s="22" t="s">
        <v>86</v>
      </c>
      <c r="T35" s="22" t="s">
        <v>85</v>
      </c>
    </row>
    <row r="36" spans="1:20" ht="52.15" customHeight="1">
      <c r="A36" s="71"/>
      <c r="B36" s="38" t="s">
        <v>65</v>
      </c>
      <c r="C36" s="38" t="s">
        <v>84</v>
      </c>
      <c r="D36" s="12" t="s">
        <v>79</v>
      </c>
      <c r="E36" s="28">
        <v>332480</v>
      </c>
      <c r="F36" s="18">
        <v>164.8</v>
      </c>
      <c r="G36" s="17">
        <f t="shared" si="0"/>
        <v>209.44</v>
      </c>
      <c r="H36" s="37">
        <v>159.9</v>
      </c>
      <c r="I36" s="16">
        <v>266427</v>
      </c>
      <c r="J36" s="15">
        <f t="shared" si="2"/>
        <v>0.80133241097208852</v>
      </c>
      <c r="K36" s="31">
        <v>385</v>
      </c>
      <c r="L36" s="13">
        <v>544</v>
      </c>
      <c r="M36" s="31" t="s">
        <v>83</v>
      </c>
      <c r="N36" s="13" t="s">
        <v>82</v>
      </c>
      <c r="O36" s="31" t="s">
        <v>6</v>
      </c>
      <c r="P36" s="36" t="s">
        <v>81</v>
      </c>
      <c r="Q36" s="22" t="s">
        <v>74</v>
      </c>
      <c r="R36" s="22" t="s">
        <v>73</v>
      </c>
      <c r="S36" s="22" t="s">
        <v>57</v>
      </c>
      <c r="T36" s="12" t="s">
        <v>1</v>
      </c>
    </row>
    <row r="37" spans="1:20" ht="54" customHeight="1">
      <c r="A37" s="71"/>
      <c r="B37" s="39" t="s">
        <v>65</v>
      </c>
      <c r="C37" s="39" t="s">
        <v>80</v>
      </c>
      <c r="D37" s="22" t="s">
        <v>79</v>
      </c>
      <c r="E37" s="26">
        <v>140900</v>
      </c>
      <c r="F37" s="25">
        <v>54</v>
      </c>
      <c r="G37" s="17">
        <f t="shared" si="0"/>
        <v>69.3</v>
      </c>
      <c r="H37" s="17">
        <f>20+33.3</f>
        <v>53.3</v>
      </c>
      <c r="I37" s="24">
        <v>96473</v>
      </c>
      <c r="J37" s="23">
        <f t="shared" si="2"/>
        <v>0.68469127040454225</v>
      </c>
      <c r="K37" s="31">
        <v>385</v>
      </c>
      <c r="L37" s="31">
        <v>180</v>
      </c>
      <c r="M37" s="31" t="s">
        <v>78</v>
      </c>
      <c r="N37" s="31" t="s">
        <v>77</v>
      </c>
      <c r="O37" s="31" t="s">
        <v>76</v>
      </c>
      <c r="P37" s="36" t="s">
        <v>75</v>
      </c>
      <c r="Q37" s="22" t="s">
        <v>74</v>
      </c>
      <c r="R37" s="22" t="s">
        <v>73</v>
      </c>
      <c r="S37" s="22" t="s">
        <v>57</v>
      </c>
      <c r="T37" s="22" t="s">
        <v>1</v>
      </c>
    </row>
    <row r="38" spans="1:20" ht="51" customHeight="1">
      <c r="A38" s="71"/>
      <c r="B38" s="38" t="s">
        <v>65</v>
      </c>
      <c r="C38" s="38" t="s">
        <v>72</v>
      </c>
      <c r="D38" s="12" t="s">
        <v>63</v>
      </c>
      <c r="E38" s="19">
        <v>571800</v>
      </c>
      <c r="F38" s="18">
        <v>138</v>
      </c>
      <c r="G38" s="17">
        <f t="shared" si="0"/>
        <v>178.64</v>
      </c>
      <c r="H38" s="37">
        <f>O38*P38</f>
        <v>133.19999999999999</v>
      </c>
      <c r="I38" s="16">
        <v>247608</v>
      </c>
      <c r="J38" s="15">
        <f t="shared" si="2"/>
        <v>0.43303252885624344</v>
      </c>
      <c r="K38" s="31">
        <v>385</v>
      </c>
      <c r="L38" s="13">
        <v>464</v>
      </c>
      <c r="M38" s="13" t="s">
        <v>71</v>
      </c>
      <c r="N38" s="13" t="s">
        <v>26</v>
      </c>
      <c r="O38" s="13">
        <v>33.299999999999997</v>
      </c>
      <c r="P38" s="13">
        <v>4</v>
      </c>
      <c r="Q38" s="12" t="s">
        <v>70</v>
      </c>
      <c r="R38" s="12" t="s">
        <v>69</v>
      </c>
      <c r="S38" s="22" t="s">
        <v>57</v>
      </c>
      <c r="T38" s="12" t="s">
        <v>1</v>
      </c>
    </row>
    <row r="39" spans="1:20" ht="41.45" customHeight="1">
      <c r="A39" s="71"/>
      <c r="B39" s="39" t="s">
        <v>65</v>
      </c>
      <c r="C39" s="39" t="s">
        <v>68</v>
      </c>
      <c r="D39" s="22" t="s">
        <v>63</v>
      </c>
      <c r="E39" s="32">
        <v>284400</v>
      </c>
      <c r="F39" s="25">
        <v>108</v>
      </c>
      <c r="G39" s="17">
        <f t="shared" si="0"/>
        <v>118.58</v>
      </c>
      <c r="H39" s="17">
        <f>O39*P39</f>
        <v>99.899999999999991</v>
      </c>
      <c r="I39" s="24">
        <v>160974</v>
      </c>
      <c r="J39" s="23">
        <f t="shared" si="2"/>
        <v>0.56601265822784808</v>
      </c>
      <c r="K39" s="31">
        <v>385</v>
      </c>
      <c r="L39" s="31">
        <v>308</v>
      </c>
      <c r="M39" s="31" t="s">
        <v>67</v>
      </c>
      <c r="N39" s="31" t="s">
        <v>66</v>
      </c>
      <c r="O39" s="31">
        <v>33.299999999999997</v>
      </c>
      <c r="P39" s="31">
        <v>3</v>
      </c>
      <c r="Q39" s="22" t="s">
        <v>4</v>
      </c>
      <c r="R39" s="22" t="s">
        <v>58</v>
      </c>
      <c r="S39" s="22" t="s">
        <v>57</v>
      </c>
      <c r="T39" s="22" t="s">
        <v>56</v>
      </c>
    </row>
    <row r="40" spans="1:20" ht="56.45" customHeight="1">
      <c r="A40" s="71"/>
      <c r="B40" s="38" t="s">
        <v>65</v>
      </c>
      <c r="C40" s="38" t="s">
        <v>64</v>
      </c>
      <c r="D40" s="12" t="s">
        <v>63</v>
      </c>
      <c r="E40" s="28">
        <v>252100</v>
      </c>
      <c r="F40" s="18">
        <v>123</v>
      </c>
      <c r="G40" s="17">
        <f t="shared" si="0"/>
        <v>112.035</v>
      </c>
      <c r="H40" s="37">
        <f>9+6*14.4</f>
        <v>95.4</v>
      </c>
      <c r="I40" s="16">
        <v>141539</v>
      </c>
      <c r="J40" s="15">
        <f t="shared" si="2"/>
        <v>0.56143990479968264</v>
      </c>
      <c r="K40" s="31">
        <v>385</v>
      </c>
      <c r="L40" s="13">
        <v>291</v>
      </c>
      <c r="M40" s="13" t="s">
        <v>62</v>
      </c>
      <c r="N40" s="13" t="s">
        <v>61</v>
      </c>
      <c r="O40" s="31" t="s">
        <v>60</v>
      </c>
      <c r="P40" s="36" t="s">
        <v>59</v>
      </c>
      <c r="Q40" s="22" t="s">
        <v>4</v>
      </c>
      <c r="R40" s="22" t="s">
        <v>58</v>
      </c>
      <c r="S40" s="22" t="s">
        <v>57</v>
      </c>
      <c r="T40" s="12" t="s">
        <v>56</v>
      </c>
    </row>
    <row r="41" spans="1:20" ht="49.15" customHeight="1">
      <c r="A41" s="71"/>
      <c r="B41" s="27" t="s">
        <v>11</v>
      </c>
      <c r="C41" s="27" t="s">
        <v>55</v>
      </c>
      <c r="D41" s="22" t="s">
        <v>54</v>
      </c>
      <c r="E41" s="32">
        <v>533200</v>
      </c>
      <c r="F41" s="25">
        <v>320</v>
      </c>
      <c r="G41" s="17">
        <f t="shared" si="0"/>
        <v>304.92</v>
      </c>
      <c r="H41" s="17">
        <f>O41*P41</f>
        <v>250</v>
      </c>
      <c r="I41" s="24">
        <v>451937</v>
      </c>
      <c r="J41" s="23">
        <f t="shared" si="2"/>
        <v>0.84759377344336084</v>
      </c>
      <c r="K41" s="13">
        <v>385</v>
      </c>
      <c r="L41" s="31">
        <v>792</v>
      </c>
      <c r="M41" s="31" t="s">
        <v>53</v>
      </c>
      <c r="N41" s="31" t="s">
        <v>19</v>
      </c>
      <c r="O41" s="31">
        <v>62.5</v>
      </c>
      <c r="P41" s="31">
        <v>4</v>
      </c>
      <c r="Q41" s="22" t="s">
        <v>13</v>
      </c>
      <c r="R41" s="22" t="s">
        <v>13</v>
      </c>
      <c r="S41" s="22" t="s">
        <v>13</v>
      </c>
      <c r="T41" s="22" t="s">
        <v>52</v>
      </c>
    </row>
    <row r="42" spans="1:20" ht="56.45" customHeight="1">
      <c r="A42" s="71"/>
      <c r="B42" s="29" t="s">
        <v>11</v>
      </c>
      <c r="C42" s="29" t="s">
        <v>51</v>
      </c>
      <c r="D42" s="12" t="s">
        <v>50</v>
      </c>
      <c r="E42" s="19">
        <v>745270</v>
      </c>
      <c r="F42" s="18">
        <v>393</v>
      </c>
      <c r="G42" s="17">
        <f t="shared" si="0"/>
        <v>439.28500000000003</v>
      </c>
      <c r="H42" s="17">
        <f>O42*P42</f>
        <v>366.29999999999995</v>
      </c>
      <c r="I42" s="16">
        <v>637984</v>
      </c>
      <c r="J42" s="15">
        <f t="shared" si="2"/>
        <v>0.85604411823902749</v>
      </c>
      <c r="K42" s="13">
        <v>385</v>
      </c>
      <c r="L42" s="13">
        <v>1141</v>
      </c>
      <c r="M42" s="31" t="s">
        <v>49</v>
      </c>
      <c r="N42" s="13" t="s">
        <v>48</v>
      </c>
      <c r="O42" s="13">
        <v>33.299999999999997</v>
      </c>
      <c r="P42" s="13">
        <v>11</v>
      </c>
      <c r="Q42" s="12" t="s">
        <v>4</v>
      </c>
      <c r="R42" s="12" t="s">
        <v>3</v>
      </c>
      <c r="S42" s="12" t="s">
        <v>47</v>
      </c>
      <c r="T42" s="22" t="s">
        <v>46</v>
      </c>
    </row>
    <row r="43" spans="1:20" ht="44.45" customHeight="1">
      <c r="A43" s="71"/>
      <c r="B43" s="27" t="s">
        <v>11</v>
      </c>
      <c r="C43" s="27" t="s">
        <v>45</v>
      </c>
      <c r="D43" s="22" t="s">
        <v>44</v>
      </c>
      <c r="E43" s="35">
        <v>486400</v>
      </c>
      <c r="F43" s="34">
        <v>324</v>
      </c>
      <c r="G43" s="17">
        <f t="shared" si="0"/>
        <v>256.41000000000003</v>
      </c>
      <c r="H43" s="17">
        <f>O43*P43</f>
        <v>200</v>
      </c>
      <c r="I43" s="24">
        <v>387779</v>
      </c>
      <c r="J43" s="23">
        <f t="shared" si="2"/>
        <v>0.797243009868421</v>
      </c>
      <c r="K43" s="13">
        <v>385</v>
      </c>
      <c r="L43" s="31">
        <v>666</v>
      </c>
      <c r="M43" s="31" t="s">
        <v>43</v>
      </c>
      <c r="N43" s="31" t="s">
        <v>42</v>
      </c>
      <c r="O43" s="31">
        <v>50</v>
      </c>
      <c r="P43" s="31">
        <v>4</v>
      </c>
      <c r="Q43" s="22" t="s">
        <v>13</v>
      </c>
      <c r="R43" s="22" t="s">
        <v>13</v>
      </c>
      <c r="S43" s="22" t="s">
        <v>13</v>
      </c>
      <c r="T43" s="22" t="s">
        <v>41</v>
      </c>
    </row>
    <row r="44" spans="1:20" ht="82.9" customHeight="1">
      <c r="A44" s="71"/>
      <c r="B44" s="29" t="s">
        <v>11</v>
      </c>
      <c r="C44" s="29" t="s">
        <v>40</v>
      </c>
      <c r="D44" s="33" t="s">
        <v>39</v>
      </c>
      <c r="E44" s="28">
        <v>347220</v>
      </c>
      <c r="F44" s="18">
        <v>165</v>
      </c>
      <c r="G44" s="17">
        <f t="shared" si="0"/>
        <v>207.9</v>
      </c>
      <c r="H44" s="17">
        <f>50+33+62.5</f>
        <v>145.5</v>
      </c>
      <c r="I44" s="16">
        <v>291926</v>
      </c>
      <c r="J44" s="15">
        <f t="shared" si="2"/>
        <v>0.84075226081446919</v>
      </c>
      <c r="K44" s="13">
        <v>385</v>
      </c>
      <c r="L44" s="13">
        <v>540</v>
      </c>
      <c r="M44" s="13" t="s">
        <v>38</v>
      </c>
      <c r="N44" s="13" t="s">
        <v>37</v>
      </c>
      <c r="O44" s="13" t="s">
        <v>36</v>
      </c>
      <c r="P44" s="13" t="s">
        <v>35</v>
      </c>
      <c r="Q44" s="12" t="s">
        <v>13</v>
      </c>
      <c r="R44" s="12" t="s">
        <v>13</v>
      </c>
      <c r="S44" s="12" t="s">
        <v>13</v>
      </c>
      <c r="T44" s="12" t="s">
        <v>34</v>
      </c>
    </row>
    <row r="45" spans="1:20" ht="55.15" customHeight="1">
      <c r="A45" s="71"/>
      <c r="B45" s="29" t="s">
        <v>11</v>
      </c>
      <c r="C45" s="29" t="s">
        <v>33</v>
      </c>
      <c r="D45" s="12" t="s">
        <v>32</v>
      </c>
      <c r="E45" s="19">
        <v>689250</v>
      </c>
      <c r="F45" s="18">
        <v>397</v>
      </c>
      <c r="G45" s="17">
        <f t="shared" si="0"/>
        <v>388.08</v>
      </c>
      <c r="H45" s="17">
        <f>O45*P45</f>
        <v>312.5</v>
      </c>
      <c r="I45" s="16">
        <v>586789</v>
      </c>
      <c r="J45" s="15">
        <f t="shared" si="2"/>
        <v>0.85134421472615163</v>
      </c>
      <c r="K45" s="13">
        <v>385</v>
      </c>
      <c r="L45" s="13">
        <v>1008</v>
      </c>
      <c r="M45" s="31" t="s">
        <v>31</v>
      </c>
      <c r="N45" s="13" t="s">
        <v>19</v>
      </c>
      <c r="O45" s="13">
        <v>62.5</v>
      </c>
      <c r="P45" s="13">
        <v>5</v>
      </c>
      <c r="Q45" s="12" t="s">
        <v>13</v>
      </c>
      <c r="R45" s="12" t="s">
        <v>13</v>
      </c>
      <c r="S45" s="12" t="s">
        <v>13</v>
      </c>
      <c r="T45" s="22" t="s">
        <v>30</v>
      </c>
    </row>
    <row r="46" spans="1:20" ht="52.9" customHeight="1">
      <c r="A46" s="71"/>
      <c r="B46" s="27" t="s">
        <v>11</v>
      </c>
      <c r="C46" s="27" t="s">
        <v>29</v>
      </c>
      <c r="D46" s="22" t="s">
        <v>28</v>
      </c>
      <c r="E46" s="32">
        <v>631400</v>
      </c>
      <c r="F46" s="25">
        <v>418</v>
      </c>
      <c r="G46" s="17">
        <f t="shared" si="0"/>
        <v>365.36500000000001</v>
      </c>
      <c r="H46" s="17">
        <f>O46*P46</f>
        <v>299.7</v>
      </c>
      <c r="I46" s="24">
        <v>477633</v>
      </c>
      <c r="J46" s="23">
        <f t="shared" si="2"/>
        <v>0.75646658219828955</v>
      </c>
      <c r="K46" s="13">
        <v>385</v>
      </c>
      <c r="L46" s="31">
        <v>949</v>
      </c>
      <c r="M46" s="13" t="s">
        <v>27</v>
      </c>
      <c r="N46" s="31" t="s">
        <v>26</v>
      </c>
      <c r="O46" s="31">
        <v>33.299999999999997</v>
      </c>
      <c r="P46" s="31">
        <v>9</v>
      </c>
      <c r="Q46" s="12" t="s">
        <v>4</v>
      </c>
      <c r="R46" s="12" t="s">
        <v>3</v>
      </c>
      <c r="S46" s="22" t="s">
        <v>2</v>
      </c>
      <c r="T46" s="22" t="s">
        <v>25</v>
      </c>
    </row>
    <row r="47" spans="1:20" ht="43.9" customHeight="1">
      <c r="A47" s="71"/>
      <c r="B47" s="29" t="s">
        <v>11</v>
      </c>
      <c r="C47" s="29" t="s">
        <v>24</v>
      </c>
      <c r="D47" s="12" t="s">
        <v>23</v>
      </c>
      <c r="E47" s="19">
        <v>798240</v>
      </c>
      <c r="F47" s="30">
        <v>157</v>
      </c>
      <c r="G47" s="17">
        <f t="shared" si="0"/>
        <v>207.9</v>
      </c>
      <c r="H47" s="17">
        <f>O47*P47</f>
        <v>150</v>
      </c>
      <c r="I47" s="16">
        <v>304692</v>
      </c>
      <c r="J47" s="15">
        <f t="shared" si="2"/>
        <v>0.38170475045099217</v>
      </c>
      <c r="K47" s="13">
        <v>385</v>
      </c>
      <c r="L47" s="13">
        <v>540</v>
      </c>
      <c r="M47" s="13" t="s">
        <v>15</v>
      </c>
      <c r="N47" s="13" t="s">
        <v>14</v>
      </c>
      <c r="O47" s="13">
        <v>50</v>
      </c>
      <c r="P47" s="13">
        <v>3</v>
      </c>
      <c r="Q47" s="12" t="s">
        <v>13</v>
      </c>
      <c r="R47" s="12" t="s">
        <v>13</v>
      </c>
      <c r="S47" s="12" t="s">
        <v>13</v>
      </c>
      <c r="T47" s="12" t="s">
        <v>22</v>
      </c>
    </row>
    <row r="48" spans="1:20" ht="37.15" customHeight="1">
      <c r="A48" s="71"/>
      <c r="B48" s="29" t="s">
        <v>11</v>
      </c>
      <c r="C48" s="29" t="s">
        <v>21</v>
      </c>
      <c r="D48" s="12" t="s">
        <v>16</v>
      </c>
      <c r="E48" s="28">
        <v>700000</v>
      </c>
      <c r="F48" s="18">
        <v>333</v>
      </c>
      <c r="G48" s="17">
        <f t="shared" si="0"/>
        <v>381.15</v>
      </c>
      <c r="H48" s="17">
        <f>O48*P48</f>
        <v>312.5</v>
      </c>
      <c r="I48" s="16">
        <v>554569</v>
      </c>
      <c r="J48" s="15">
        <f t="shared" si="2"/>
        <v>0.79224142857142854</v>
      </c>
      <c r="K48" s="13">
        <v>385</v>
      </c>
      <c r="L48" s="13">
        <v>990</v>
      </c>
      <c r="M48" s="13" t="s">
        <v>20</v>
      </c>
      <c r="N48" s="13" t="s">
        <v>19</v>
      </c>
      <c r="O48" s="13">
        <v>62.5</v>
      </c>
      <c r="P48" s="13">
        <v>5</v>
      </c>
      <c r="Q48" s="12" t="s">
        <v>13</v>
      </c>
      <c r="R48" s="12" t="s">
        <v>13</v>
      </c>
      <c r="S48" s="12" t="s">
        <v>13</v>
      </c>
      <c r="T48" s="22" t="s">
        <v>18</v>
      </c>
    </row>
    <row r="49" spans="1:20" ht="45" customHeight="1">
      <c r="A49" s="71"/>
      <c r="B49" s="27" t="s">
        <v>11</v>
      </c>
      <c r="C49" s="27" t="s">
        <v>17</v>
      </c>
      <c r="D49" s="22" t="s">
        <v>16</v>
      </c>
      <c r="E49" s="26">
        <v>429200</v>
      </c>
      <c r="F49" s="25">
        <v>252</v>
      </c>
      <c r="G49" s="17">
        <f t="shared" si="0"/>
        <v>207.9</v>
      </c>
      <c r="H49" s="17">
        <f>O49*P49</f>
        <v>150</v>
      </c>
      <c r="I49" s="24">
        <v>294386</v>
      </c>
      <c r="J49" s="23">
        <f t="shared" si="2"/>
        <v>0.68589468779123952</v>
      </c>
      <c r="K49" s="13">
        <v>385</v>
      </c>
      <c r="L49" s="13">
        <v>540</v>
      </c>
      <c r="M49" s="13" t="s">
        <v>15</v>
      </c>
      <c r="N49" s="13" t="s">
        <v>14</v>
      </c>
      <c r="O49" s="13">
        <v>50</v>
      </c>
      <c r="P49" s="13">
        <v>3</v>
      </c>
      <c r="Q49" s="22" t="s">
        <v>13</v>
      </c>
      <c r="R49" s="22" t="s">
        <v>13</v>
      </c>
      <c r="S49" s="22" t="s">
        <v>13</v>
      </c>
      <c r="T49" s="22" t="s">
        <v>12</v>
      </c>
    </row>
    <row r="50" spans="1:20" ht="44.45" customHeight="1">
      <c r="A50" s="71"/>
      <c r="B50" s="21" t="s">
        <v>11</v>
      </c>
      <c r="C50" s="21" t="s">
        <v>10</v>
      </c>
      <c r="D50" s="20" t="s">
        <v>9</v>
      </c>
      <c r="E50" s="19">
        <v>449920</v>
      </c>
      <c r="F50" s="18">
        <v>188</v>
      </c>
      <c r="G50" s="17">
        <f t="shared" si="0"/>
        <v>249.095</v>
      </c>
      <c r="H50" s="17">
        <f>20+33.3*5</f>
        <v>186.5</v>
      </c>
      <c r="I50" s="16">
        <v>309892</v>
      </c>
      <c r="J50" s="15">
        <f t="shared" si="2"/>
        <v>0.68877133712660032</v>
      </c>
      <c r="K50" s="13">
        <v>385</v>
      </c>
      <c r="L50" s="13">
        <v>647</v>
      </c>
      <c r="M50" s="14" t="s">
        <v>8</v>
      </c>
      <c r="N50" s="13" t="s">
        <v>7</v>
      </c>
      <c r="O50" s="13" t="s">
        <v>6</v>
      </c>
      <c r="P50" s="13" t="s">
        <v>5</v>
      </c>
      <c r="Q50" s="12" t="s">
        <v>4</v>
      </c>
      <c r="R50" s="12" t="s">
        <v>3</v>
      </c>
      <c r="S50" s="12" t="s">
        <v>2</v>
      </c>
      <c r="T50" s="12" t="s">
        <v>1</v>
      </c>
    </row>
    <row r="51" spans="1:20">
      <c r="A51" s="11"/>
      <c r="B51" s="10" t="s">
        <v>0</v>
      </c>
      <c r="C51" s="9"/>
      <c r="D51" s="8"/>
      <c r="E51" s="7">
        <f>SUM(E4:E50)</f>
        <v>20613590</v>
      </c>
      <c r="F51" s="6">
        <f>SUM(F4:F50)</f>
        <v>8081</v>
      </c>
      <c r="G51" s="5">
        <f>SUM(G4:G50)</f>
        <v>7057.4349999999977</v>
      </c>
      <c r="H51" s="5">
        <f>SUM(H4:H50)</f>
        <v>5504.4</v>
      </c>
      <c r="I51" s="4">
        <f>SUM(I4:I50)</f>
        <v>9786394.0999999996</v>
      </c>
      <c r="J51" s="3">
        <f t="shared" si="2"/>
        <v>0.47475447508173002</v>
      </c>
      <c r="K51" s="2"/>
      <c r="L51" s="2"/>
      <c r="M51" s="2"/>
      <c r="N51" s="2"/>
      <c r="O51" s="2"/>
      <c r="P51" s="2"/>
      <c r="Q51" s="1"/>
      <c r="R51" s="1"/>
      <c r="S51" s="1"/>
      <c r="T51" s="1"/>
    </row>
  </sheetData>
  <sheetProtection algorithmName="SHA-512" hashValue="uY6K6X3yylkMrzZg40BHRXWG/QBc/yr36qknFs1SpPQYgZkKn2ezfOv0ddHFJ+Ka5Y0vXCkxEa4BGpMhBCiitQ==" saltValue="XTFnirTqV1rjWeL2oonpyQ==" spinCount="100000" sheet="1" objects="1" scenarios="1"/>
  <mergeCells count="6">
    <mergeCell ref="Q2:S2"/>
    <mergeCell ref="A25:A50"/>
    <mergeCell ref="A4:A24"/>
    <mergeCell ref="B2:D2"/>
    <mergeCell ref="E2:F2"/>
    <mergeCell ref="G2:P2"/>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639D9C7E0EE440841D865E5B331AF6" ma:contentTypeVersion="10" ma:contentTypeDescription="Create a new document." ma:contentTypeScope="" ma:versionID="a3d868cc5bba7bc3a31a8269e1d81567">
  <xsd:schema xmlns:xsd="http://www.w3.org/2001/XMLSchema" xmlns:xs="http://www.w3.org/2001/XMLSchema" xmlns:p="http://schemas.microsoft.com/office/2006/metadata/properties" xmlns:ns3="1d5157c5-0b34-4019-b892-cdf3cbd0bba6" xmlns:ns4="22fea025-f330-4e09-ac07-e6edffb86c86" targetNamespace="http://schemas.microsoft.com/office/2006/metadata/properties" ma:root="true" ma:fieldsID="988c52968554d0290600b6617687416d" ns3:_="" ns4:_="">
    <xsd:import namespace="1d5157c5-0b34-4019-b892-cdf3cbd0bba6"/>
    <xsd:import namespace="22fea025-f330-4e09-ac07-e6edffb86c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157c5-0b34-4019-b892-cdf3cbd0b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fea025-f330-4e09-ac07-e6edffb86c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18955-F63D-44CF-93A2-B546AC86F8DF}">
  <ds:schemaRefs>
    <ds:schemaRef ds:uri="http://schemas.microsoft.com/sharepoint/v3/contenttype/forms"/>
  </ds:schemaRefs>
</ds:datastoreItem>
</file>

<file path=customXml/itemProps2.xml><?xml version="1.0" encoding="utf-8"?>
<ds:datastoreItem xmlns:ds="http://schemas.openxmlformats.org/officeDocument/2006/customXml" ds:itemID="{2A36AE65-F310-4558-A222-51E3B7BFB85E}">
  <ds:schemaRefs>
    <ds:schemaRef ds:uri="1d5157c5-0b34-4019-b892-cdf3cbd0bba6"/>
    <ds:schemaRef ds:uri="http://www.w3.org/XML/1998/namespace"/>
    <ds:schemaRef ds:uri="http://purl.org/dc/terms/"/>
    <ds:schemaRef ds:uri="http://schemas.openxmlformats.org/package/2006/metadata/core-properties"/>
    <ds:schemaRef ds:uri="22fea025-f330-4e09-ac07-e6edffb86c86"/>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83CA71E-0330-4D8D-BC4E-32757C088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157c5-0b34-4019-b892-cdf3cbd0bba6"/>
    <ds:schemaRef ds:uri="22fea025-f330-4e09-ac07-e6edffb86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Energy and Roofing</vt:lpstr>
    </vt:vector>
  </TitlesOfParts>
  <Company>Buncombe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Burnett Walz</dc:creator>
  <cp:lastModifiedBy>Burnett Walz</cp:lastModifiedBy>
  <dcterms:created xsi:type="dcterms:W3CDTF">2020-04-06T17:43:24Z</dcterms:created>
  <dcterms:modified xsi:type="dcterms:W3CDTF">2020-04-08T12:44:41Z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0x010100C6639D9C7E0EE440841D865E5B331AF6</vt:lpwstr>
  </property>
</Properties>
</file>